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985" windowWidth="15480" windowHeight="5055" firstSheet="7" activeTab="11"/>
  </bookViews>
  <sheets>
    <sheet name="ENERO2021" sheetId="44" r:id="rId1"/>
    <sheet name="FEBRERO2021" sheetId="46" r:id="rId2"/>
    <sheet name="MARZO2021" sheetId="47" r:id="rId3"/>
    <sheet name="ABRIL2021" sheetId="48" r:id="rId4"/>
    <sheet name="MAYO2021" sheetId="49" r:id="rId5"/>
    <sheet name="JUNIO2021" sheetId="50" r:id="rId6"/>
    <sheet name="JULIO2021" sheetId="51" r:id="rId7"/>
    <sheet name="AGOSTO2021" sheetId="53" r:id="rId8"/>
    <sheet name="SEPTIEMBRE2021" sheetId="54" r:id="rId9"/>
    <sheet name="OCTUBRE2021" sheetId="55" r:id="rId10"/>
    <sheet name="NOVIEMBRE2021" sheetId="56" r:id="rId11"/>
    <sheet name="DICIEMBRE2021" sheetId="57" r:id="rId12"/>
    <sheet name="CONTRALO" sheetId="58" r:id="rId13"/>
  </sheets>
  <externalReferences>
    <externalReference r:id="rId14"/>
    <externalReference r:id="rId15"/>
  </externalReferences>
  <definedNames>
    <definedName name="_xlnm.Print_Area" localSheetId="3">ABRIL2021!$A$1:$S$234</definedName>
    <definedName name="_xlnm.Print_Area" localSheetId="7">AGOSTO2021!$A$1:$S$234</definedName>
    <definedName name="_xlnm.Print_Area" localSheetId="12">CONTRALO!$A$1:$S$225</definedName>
    <definedName name="_xlnm.Print_Area" localSheetId="11">DICIEMBRE2021!$A$1:$S$234</definedName>
    <definedName name="_xlnm.Print_Area" localSheetId="0">ENERO2021!$A$1:$S$234</definedName>
    <definedName name="_xlnm.Print_Area" localSheetId="1">FEBRERO2021!$A$1:$S$234</definedName>
    <definedName name="_xlnm.Print_Area" localSheetId="6">JULIO2021!$A$1:$S$234</definedName>
    <definedName name="_xlnm.Print_Area" localSheetId="5">JUNIO2021!$A$1:$S$234</definedName>
    <definedName name="_xlnm.Print_Area" localSheetId="2">MARZO2021!$A$1:$S$234</definedName>
    <definedName name="_xlnm.Print_Area" localSheetId="4">MAYO2021!$A$1:$S$234</definedName>
    <definedName name="_xlnm.Print_Area" localSheetId="10">NOVIEMBRE2021!$A$1:$S$234</definedName>
    <definedName name="_xlnm.Print_Area" localSheetId="9">OCTUBRE2021!$A$1:$S$234</definedName>
    <definedName name="_xlnm.Print_Area" localSheetId="8">SEPTIEMBRE2021!$A$1:$S$234</definedName>
    <definedName name="_xlnm.Print_Titles" localSheetId="3">ABRIL2021!$4:$10</definedName>
    <definedName name="_xlnm.Print_Titles" localSheetId="7">AGOSTO2021!$4:$10</definedName>
    <definedName name="_xlnm.Print_Titles" localSheetId="12">CONTRALO!$1:$1</definedName>
    <definedName name="_xlnm.Print_Titles" localSheetId="11">DICIEMBRE2021!$4:$10</definedName>
    <definedName name="_xlnm.Print_Titles" localSheetId="0">ENERO2021!$4:$10</definedName>
    <definedName name="_xlnm.Print_Titles" localSheetId="1">FEBRERO2021!$4:$10</definedName>
    <definedName name="_xlnm.Print_Titles" localSheetId="6">JULIO2021!$4:$10</definedName>
    <definedName name="_xlnm.Print_Titles" localSheetId="5">JUNIO2021!$4:$10</definedName>
    <definedName name="_xlnm.Print_Titles" localSheetId="2">MARZO2021!$4:$10</definedName>
    <definedName name="_xlnm.Print_Titles" localSheetId="4">MAYO2021!$4:$10</definedName>
    <definedName name="_xlnm.Print_Titles" localSheetId="10">NOVIEMBRE2021!$4:$10</definedName>
    <definedName name="_xlnm.Print_Titles" localSheetId="9">OCTUBRE2021!$4:$10</definedName>
    <definedName name="_xlnm.Print_Titles" localSheetId="8">SEPTIEMBRE2021!$4:$10</definedName>
  </definedNames>
  <calcPr calcId="145621"/>
</workbook>
</file>

<file path=xl/calcChain.xml><?xml version="1.0" encoding="utf-8"?>
<calcChain xmlns="http://schemas.openxmlformats.org/spreadsheetml/2006/main">
  <c r="O217" i="58" l="1"/>
  <c r="L217" i="58"/>
  <c r="I217" i="58"/>
  <c r="O216" i="58"/>
  <c r="Q216" i="58" s="1"/>
  <c r="L216" i="58"/>
  <c r="N216" i="58" s="1"/>
  <c r="S216" i="58" s="1"/>
  <c r="I216" i="58"/>
  <c r="K216" i="58" s="1"/>
  <c r="H216" i="58"/>
  <c r="O215" i="58"/>
  <c r="Q215" i="58" s="1"/>
  <c r="L215" i="58"/>
  <c r="N215" i="58" s="1"/>
  <c r="I215" i="58"/>
  <c r="K215" i="58" s="1"/>
  <c r="H215" i="58"/>
  <c r="O214" i="58"/>
  <c r="Q214" i="58" s="1"/>
  <c r="L214" i="58"/>
  <c r="N214" i="58" s="1"/>
  <c r="I214" i="58"/>
  <c r="K214" i="58" s="1"/>
  <c r="H214" i="58"/>
  <c r="P213" i="58"/>
  <c r="O213" i="58"/>
  <c r="Q213" i="58" s="1"/>
  <c r="M213" i="58"/>
  <c r="L213" i="58"/>
  <c r="J213" i="58"/>
  <c r="I213" i="58"/>
  <c r="G213" i="58"/>
  <c r="F213" i="58"/>
  <c r="E213" i="58"/>
  <c r="D213" i="58"/>
  <c r="C213" i="58"/>
  <c r="O212" i="58"/>
  <c r="Q212" i="58" s="1"/>
  <c r="L212" i="58"/>
  <c r="N212" i="58" s="1"/>
  <c r="I212" i="58"/>
  <c r="K212" i="58" s="1"/>
  <c r="H212" i="58"/>
  <c r="O211" i="58"/>
  <c r="Q211" i="58" s="1"/>
  <c r="L211" i="58"/>
  <c r="N211" i="58" s="1"/>
  <c r="I211" i="58"/>
  <c r="K211" i="58" s="1"/>
  <c r="H211" i="58"/>
  <c r="P210" i="58"/>
  <c r="O210" i="58"/>
  <c r="M210" i="58"/>
  <c r="L210" i="58"/>
  <c r="J210" i="58"/>
  <c r="I210" i="58"/>
  <c r="G210" i="58"/>
  <c r="F210" i="58"/>
  <c r="E210" i="58"/>
  <c r="D210" i="58"/>
  <c r="C210" i="58"/>
  <c r="O209" i="58"/>
  <c r="Q209" i="58" s="1"/>
  <c r="L209" i="58"/>
  <c r="N209" i="58" s="1"/>
  <c r="I209" i="58"/>
  <c r="K209" i="58" s="1"/>
  <c r="H209" i="58"/>
  <c r="O208" i="58"/>
  <c r="Q208" i="58" s="1"/>
  <c r="L208" i="58"/>
  <c r="N208" i="58" s="1"/>
  <c r="I208" i="58"/>
  <c r="K208" i="58" s="1"/>
  <c r="D208" i="58"/>
  <c r="D206" i="58" s="1"/>
  <c r="O207" i="58"/>
  <c r="Q207" i="58" s="1"/>
  <c r="L207" i="58"/>
  <c r="N207" i="58" s="1"/>
  <c r="I207" i="58"/>
  <c r="K207" i="58" s="1"/>
  <c r="H207" i="58"/>
  <c r="P206" i="58"/>
  <c r="O206" i="58"/>
  <c r="M206" i="58"/>
  <c r="L206" i="58"/>
  <c r="J206" i="58"/>
  <c r="I206" i="58"/>
  <c r="G206" i="58"/>
  <c r="F206" i="58"/>
  <c r="E206" i="58"/>
  <c r="C206" i="58"/>
  <c r="O205" i="58"/>
  <c r="Q205" i="58" s="1"/>
  <c r="L205" i="58"/>
  <c r="N205" i="58" s="1"/>
  <c r="I205" i="58"/>
  <c r="K205" i="58" s="1"/>
  <c r="H205" i="58"/>
  <c r="O204" i="58"/>
  <c r="Q204" i="58" s="1"/>
  <c r="L204" i="58"/>
  <c r="N204" i="58" s="1"/>
  <c r="I204" i="58"/>
  <c r="K204" i="58" s="1"/>
  <c r="D204" i="58"/>
  <c r="H204" i="58" s="1"/>
  <c r="O203" i="58"/>
  <c r="Q203" i="58" s="1"/>
  <c r="L203" i="58"/>
  <c r="N203" i="58" s="1"/>
  <c r="I203" i="58"/>
  <c r="K203" i="58" s="1"/>
  <c r="D203" i="58"/>
  <c r="H203" i="58" s="1"/>
  <c r="P202" i="58"/>
  <c r="O202" i="58"/>
  <c r="M202" i="58"/>
  <c r="L202" i="58"/>
  <c r="J202" i="58"/>
  <c r="I202" i="58"/>
  <c r="G202" i="58"/>
  <c r="F202" i="58"/>
  <c r="E202" i="58"/>
  <c r="C202" i="58"/>
  <c r="C201" i="58" s="1"/>
  <c r="O201" i="58"/>
  <c r="L201" i="58"/>
  <c r="J201" i="58"/>
  <c r="I201" i="58"/>
  <c r="O200" i="58"/>
  <c r="Q200" i="58" s="1"/>
  <c r="L200" i="58"/>
  <c r="N200" i="58" s="1"/>
  <c r="I200" i="58"/>
  <c r="K200" i="58" s="1"/>
  <c r="P199" i="58"/>
  <c r="O199" i="58"/>
  <c r="M199" i="58"/>
  <c r="L199" i="58"/>
  <c r="J199" i="58"/>
  <c r="I199" i="58"/>
  <c r="G199" i="58"/>
  <c r="F199" i="58"/>
  <c r="E199" i="58"/>
  <c r="D199" i="58"/>
  <c r="O198" i="58"/>
  <c r="Q198" i="58" s="1"/>
  <c r="L198" i="58"/>
  <c r="N198" i="58" s="1"/>
  <c r="I198" i="58"/>
  <c r="K198" i="58" s="1"/>
  <c r="H198" i="58"/>
  <c r="P197" i="58"/>
  <c r="O197" i="58"/>
  <c r="M197" i="58"/>
  <c r="M196" i="58" s="1"/>
  <c r="L197" i="58"/>
  <c r="N197" i="58" s="1"/>
  <c r="J197" i="58"/>
  <c r="J196" i="58" s="1"/>
  <c r="I197" i="58"/>
  <c r="G197" i="58"/>
  <c r="G196" i="58" s="1"/>
  <c r="F197" i="58"/>
  <c r="F196" i="58" s="1"/>
  <c r="E197" i="58"/>
  <c r="E196" i="58" s="1"/>
  <c r="D197" i="58"/>
  <c r="D196" i="58" s="1"/>
  <c r="C197" i="58"/>
  <c r="O196" i="58"/>
  <c r="L196" i="58"/>
  <c r="I196" i="58"/>
  <c r="O195" i="58"/>
  <c r="L195" i="58"/>
  <c r="I195" i="58"/>
  <c r="O194" i="58"/>
  <c r="Q194" i="58" s="1"/>
  <c r="L194" i="58"/>
  <c r="N194" i="58" s="1"/>
  <c r="I194" i="58"/>
  <c r="K194" i="58" s="1"/>
  <c r="H194" i="58"/>
  <c r="O193" i="58"/>
  <c r="Q193" i="58" s="1"/>
  <c r="L193" i="58"/>
  <c r="N193" i="58" s="1"/>
  <c r="I193" i="58"/>
  <c r="K193" i="58" s="1"/>
  <c r="H193" i="58"/>
  <c r="P192" i="58"/>
  <c r="O192" i="58"/>
  <c r="M192" i="58"/>
  <c r="L192" i="58"/>
  <c r="J192" i="58"/>
  <c r="I192" i="58"/>
  <c r="G192" i="58"/>
  <c r="F192" i="58"/>
  <c r="E192" i="58"/>
  <c r="D192" i="58"/>
  <c r="C192" i="58"/>
  <c r="O191" i="58"/>
  <c r="Q191" i="58" s="1"/>
  <c r="L191" i="58"/>
  <c r="N191" i="58" s="1"/>
  <c r="I191" i="58"/>
  <c r="K191" i="58" s="1"/>
  <c r="H191" i="58"/>
  <c r="O190" i="58"/>
  <c r="Q190" i="58" s="1"/>
  <c r="L190" i="58"/>
  <c r="N190" i="58" s="1"/>
  <c r="I190" i="58"/>
  <c r="K190" i="58" s="1"/>
  <c r="H190" i="58"/>
  <c r="P189" i="58"/>
  <c r="O189" i="58"/>
  <c r="M189" i="58"/>
  <c r="L189" i="58"/>
  <c r="N189" i="58" s="1"/>
  <c r="J189" i="58"/>
  <c r="I189" i="58"/>
  <c r="G189" i="58"/>
  <c r="F189" i="58"/>
  <c r="E189" i="58"/>
  <c r="D189" i="58"/>
  <c r="C189" i="58"/>
  <c r="O188" i="58"/>
  <c r="L188" i="58"/>
  <c r="I188" i="58"/>
  <c r="D188" i="58"/>
  <c r="O187" i="58"/>
  <c r="Q187" i="58" s="1"/>
  <c r="L187" i="58"/>
  <c r="N187" i="58" s="1"/>
  <c r="I187" i="58"/>
  <c r="K187" i="58" s="1"/>
  <c r="H187" i="58"/>
  <c r="R187" i="58" s="1"/>
  <c r="P186" i="58"/>
  <c r="O186" i="58"/>
  <c r="M186" i="58"/>
  <c r="L186" i="58"/>
  <c r="N186" i="58" s="1"/>
  <c r="J186" i="58"/>
  <c r="I186" i="58"/>
  <c r="G186" i="58"/>
  <c r="F186" i="58"/>
  <c r="E186" i="58"/>
  <c r="D186" i="58"/>
  <c r="C186" i="58"/>
  <c r="O185" i="58"/>
  <c r="Q185" i="58" s="1"/>
  <c r="L185" i="58"/>
  <c r="N185" i="58" s="1"/>
  <c r="I185" i="58"/>
  <c r="K185" i="58" s="1"/>
  <c r="H185" i="58"/>
  <c r="O184" i="58"/>
  <c r="Q184" i="58" s="1"/>
  <c r="L184" i="58"/>
  <c r="N184" i="58" s="1"/>
  <c r="I184" i="58"/>
  <c r="K184" i="58" s="1"/>
  <c r="H184" i="58"/>
  <c r="O183" i="58"/>
  <c r="Q183" i="58" s="1"/>
  <c r="M183" i="58"/>
  <c r="L183" i="58"/>
  <c r="I183" i="58"/>
  <c r="K183" i="58" s="1"/>
  <c r="D183" i="58"/>
  <c r="H183" i="58" s="1"/>
  <c r="O182" i="58"/>
  <c r="Q182" i="58" s="1"/>
  <c r="M182" i="58"/>
  <c r="L182" i="58"/>
  <c r="N182" i="58" s="1"/>
  <c r="I182" i="58"/>
  <c r="K182" i="58" s="1"/>
  <c r="G182" i="58"/>
  <c r="D182" i="58"/>
  <c r="O181" i="58"/>
  <c r="Q181" i="58" s="1"/>
  <c r="M181" i="58"/>
  <c r="M180" i="58" s="1"/>
  <c r="M179" i="58" s="1"/>
  <c r="L181" i="58"/>
  <c r="I181" i="58"/>
  <c r="K181" i="58" s="1"/>
  <c r="D181" i="58"/>
  <c r="H181" i="58" s="1"/>
  <c r="P180" i="58"/>
  <c r="O180" i="58"/>
  <c r="L180" i="58"/>
  <c r="J180" i="58"/>
  <c r="I180" i="58"/>
  <c r="K180" i="58" s="1"/>
  <c r="F180" i="58"/>
  <c r="E180" i="58"/>
  <c r="C180" i="58"/>
  <c r="P179" i="58"/>
  <c r="Q179" i="58" s="1"/>
  <c r="O179" i="58"/>
  <c r="L179" i="58"/>
  <c r="I179" i="58"/>
  <c r="O178" i="58"/>
  <c r="Q178" i="58" s="1"/>
  <c r="L178" i="58"/>
  <c r="N178" i="58" s="1"/>
  <c r="I178" i="58"/>
  <c r="K178" i="58" s="1"/>
  <c r="G178" i="58"/>
  <c r="D178" i="58"/>
  <c r="P177" i="58"/>
  <c r="O177" i="58"/>
  <c r="M177" i="58"/>
  <c r="M176" i="58" s="1"/>
  <c r="L177" i="58"/>
  <c r="J177" i="58"/>
  <c r="J176" i="58" s="1"/>
  <c r="I177" i="58"/>
  <c r="G177" i="58"/>
  <c r="G176" i="58" s="1"/>
  <c r="F177" i="58"/>
  <c r="F176" i="58" s="1"/>
  <c r="E177" i="58"/>
  <c r="E176" i="58" s="1"/>
  <c r="C177" i="58"/>
  <c r="C176" i="58" s="1"/>
  <c r="O176" i="58"/>
  <c r="L176" i="58"/>
  <c r="I176" i="58"/>
  <c r="K176" i="58" s="1"/>
  <c r="O175" i="58"/>
  <c r="L175" i="58"/>
  <c r="I175" i="58"/>
  <c r="O174" i="58"/>
  <c r="Q174" i="58" s="1"/>
  <c r="L174" i="58"/>
  <c r="N174" i="58" s="1"/>
  <c r="I174" i="58"/>
  <c r="K174" i="58" s="1"/>
  <c r="H174" i="58"/>
  <c r="O173" i="58"/>
  <c r="Q173" i="58" s="1"/>
  <c r="L173" i="58"/>
  <c r="N173" i="58" s="1"/>
  <c r="I173" i="58"/>
  <c r="K173" i="58" s="1"/>
  <c r="H173" i="58"/>
  <c r="P172" i="58"/>
  <c r="O172" i="58"/>
  <c r="M172" i="58"/>
  <c r="L172" i="58"/>
  <c r="J172" i="58"/>
  <c r="I172" i="58"/>
  <c r="G172" i="58"/>
  <c r="F172" i="58"/>
  <c r="E172" i="58"/>
  <c r="D172" i="58"/>
  <c r="C172" i="58"/>
  <c r="O171" i="58"/>
  <c r="Q171" i="58" s="1"/>
  <c r="L171" i="58"/>
  <c r="N171" i="58" s="1"/>
  <c r="I171" i="58"/>
  <c r="K171" i="58" s="1"/>
  <c r="H171" i="58"/>
  <c r="O170" i="58"/>
  <c r="Q170" i="58" s="1"/>
  <c r="L170" i="58"/>
  <c r="N170" i="58" s="1"/>
  <c r="I170" i="58"/>
  <c r="K170" i="58" s="1"/>
  <c r="H170" i="58"/>
  <c r="P169" i="58"/>
  <c r="O169" i="58"/>
  <c r="M169" i="58"/>
  <c r="L169" i="58"/>
  <c r="J169" i="58"/>
  <c r="I169" i="58"/>
  <c r="G169" i="58"/>
  <c r="F169" i="58"/>
  <c r="E169" i="58"/>
  <c r="D169" i="58"/>
  <c r="C169" i="58"/>
  <c r="O168" i="58"/>
  <c r="Q168" i="58" s="1"/>
  <c r="L168" i="58"/>
  <c r="N168" i="58" s="1"/>
  <c r="I168" i="58"/>
  <c r="K168" i="58" s="1"/>
  <c r="H168" i="58"/>
  <c r="O167" i="58"/>
  <c r="Q167" i="58" s="1"/>
  <c r="L167" i="58"/>
  <c r="N167" i="58" s="1"/>
  <c r="I167" i="58"/>
  <c r="K167" i="58" s="1"/>
  <c r="H167" i="58"/>
  <c r="O166" i="58"/>
  <c r="Q166" i="58" s="1"/>
  <c r="L166" i="58"/>
  <c r="N166" i="58" s="1"/>
  <c r="I166" i="58"/>
  <c r="K166" i="58" s="1"/>
  <c r="H166" i="58"/>
  <c r="P165" i="58"/>
  <c r="O165" i="58"/>
  <c r="M165" i="58"/>
  <c r="L165" i="58"/>
  <c r="J165" i="58"/>
  <c r="I165" i="58"/>
  <c r="G165" i="58"/>
  <c r="F165" i="58"/>
  <c r="E165" i="58"/>
  <c r="D165" i="58"/>
  <c r="C165" i="58"/>
  <c r="O164" i="58"/>
  <c r="L164" i="58"/>
  <c r="I164" i="58"/>
  <c r="O163" i="58"/>
  <c r="Q163" i="58" s="1"/>
  <c r="L163" i="58"/>
  <c r="N163" i="58" s="1"/>
  <c r="I163" i="58"/>
  <c r="K163" i="58" s="1"/>
  <c r="H163" i="58"/>
  <c r="O162" i="58"/>
  <c r="Q162" i="58" s="1"/>
  <c r="L162" i="58"/>
  <c r="N162" i="58" s="1"/>
  <c r="I162" i="58"/>
  <c r="K162" i="58" s="1"/>
  <c r="E162" i="58"/>
  <c r="E151" i="58" s="1"/>
  <c r="E149" i="58" s="1"/>
  <c r="D162" i="58"/>
  <c r="D151" i="58" s="1"/>
  <c r="O161" i="58"/>
  <c r="Q161" i="58" s="1"/>
  <c r="L161" i="58"/>
  <c r="N161" i="58" s="1"/>
  <c r="I161" i="58"/>
  <c r="K161" i="58" s="1"/>
  <c r="H161" i="58"/>
  <c r="O160" i="58"/>
  <c r="Q160" i="58" s="1"/>
  <c r="L160" i="58"/>
  <c r="N160" i="58" s="1"/>
  <c r="I160" i="58"/>
  <c r="K160" i="58" s="1"/>
  <c r="H160" i="58"/>
  <c r="O159" i="58"/>
  <c r="Q159" i="58" s="1"/>
  <c r="L159" i="58"/>
  <c r="N159" i="58" s="1"/>
  <c r="I159" i="58"/>
  <c r="K159" i="58" s="1"/>
  <c r="H159" i="58"/>
  <c r="O158" i="58"/>
  <c r="Q158" i="58" s="1"/>
  <c r="L158" i="58"/>
  <c r="N158" i="58" s="1"/>
  <c r="I158" i="58"/>
  <c r="K158" i="58" s="1"/>
  <c r="H158" i="58"/>
  <c r="O157" i="58"/>
  <c r="Q157" i="58" s="1"/>
  <c r="L157" i="58"/>
  <c r="N157" i="58" s="1"/>
  <c r="I157" i="58"/>
  <c r="K157" i="58" s="1"/>
  <c r="H157" i="58"/>
  <c r="O156" i="58"/>
  <c r="Q156" i="58" s="1"/>
  <c r="L156" i="58"/>
  <c r="N156" i="58" s="1"/>
  <c r="I156" i="58"/>
  <c r="K156" i="58" s="1"/>
  <c r="H156" i="58"/>
  <c r="AA155" i="58"/>
  <c r="Z155" i="58"/>
  <c r="Y155" i="58"/>
  <c r="O155" i="58"/>
  <c r="Q155" i="58" s="1"/>
  <c r="L155" i="58"/>
  <c r="N155" i="58" s="1"/>
  <c r="I155" i="58"/>
  <c r="K155" i="58" s="1"/>
  <c r="H155" i="58"/>
  <c r="X154" i="58"/>
  <c r="X155" i="58" s="1"/>
  <c r="O154" i="58"/>
  <c r="Q154" i="58" s="1"/>
  <c r="L154" i="58"/>
  <c r="N154" i="58" s="1"/>
  <c r="I154" i="58"/>
  <c r="K154" i="58" s="1"/>
  <c r="H154" i="58"/>
  <c r="O153" i="58"/>
  <c r="Q153" i="58" s="1"/>
  <c r="L153" i="58"/>
  <c r="N153" i="58" s="1"/>
  <c r="I153" i="58"/>
  <c r="K153" i="58" s="1"/>
  <c r="H153" i="58"/>
  <c r="O152" i="58"/>
  <c r="Q152" i="58" s="1"/>
  <c r="L152" i="58"/>
  <c r="N152" i="58" s="1"/>
  <c r="I152" i="58"/>
  <c r="K152" i="58" s="1"/>
  <c r="H152" i="58"/>
  <c r="P151" i="58"/>
  <c r="P149" i="58" s="1"/>
  <c r="O151" i="58"/>
  <c r="M151" i="58"/>
  <c r="L151" i="58"/>
  <c r="J151" i="58"/>
  <c r="J149" i="58" s="1"/>
  <c r="I151" i="58"/>
  <c r="G151" i="58"/>
  <c r="G149" i="58" s="1"/>
  <c r="F151" i="58"/>
  <c r="F149" i="58" s="1"/>
  <c r="C151" i="58"/>
  <c r="O150" i="58"/>
  <c r="Q150" i="58" s="1"/>
  <c r="L150" i="58"/>
  <c r="N150" i="58" s="1"/>
  <c r="I150" i="58"/>
  <c r="K150" i="58" s="1"/>
  <c r="D150" i="58"/>
  <c r="H150" i="58" s="1"/>
  <c r="O149" i="58"/>
  <c r="L149" i="58"/>
  <c r="I149" i="58"/>
  <c r="C149" i="58"/>
  <c r="V148" i="58"/>
  <c r="U148" i="58"/>
  <c r="O148" i="58"/>
  <c r="Q148" i="58" s="1"/>
  <c r="L148" i="58"/>
  <c r="N148" i="58" s="1"/>
  <c r="S148" i="58" s="1"/>
  <c r="I148" i="58"/>
  <c r="K148" i="58" s="1"/>
  <c r="H148" i="58"/>
  <c r="O147" i="58"/>
  <c r="Q147" i="58" s="1"/>
  <c r="L147" i="58"/>
  <c r="N147" i="58" s="1"/>
  <c r="I147" i="58"/>
  <c r="K147" i="58" s="1"/>
  <c r="H147" i="58"/>
  <c r="O146" i="58"/>
  <c r="Q146" i="58" s="1"/>
  <c r="L146" i="58"/>
  <c r="N146" i="58" s="1"/>
  <c r="I146" i="58"/>
  <c r="K146" i="58" s="1"/>
  <c r="H146" i="58"/>
  <c r="O145" i="58"/>
  <c r="Q145" i="58" s="1"/>
  <c r="L145" i="58"/>
  <c r="N145" i="58" s="1"/>
  <c r="S145" i="58" s="1"/>
  <c r="I145" i="58"/>
  <c r="K145" i="58" s="1"/>
  <c r="E145" i="58"/>
  <c r="D145" i="58"/>
  <c r="O144" i="58"/>
  <c r="Q144" i="58" s="1"/>
  <c r="L144" i="58"/>
  <c r="N144" i="58" s="1"/>
  <c r="I144" i="58"/>
  <c r="K144" i="58" s="1"/>
  <c r="H144" i="58"/>
  <c r="O143" i="58"/>
  <c r="Q143" i="58" s="1"/>
  <c r="L143" i="58"/>
  <c r="N143" i="58" s="1"/>
  <c r="I143" i="58"/>
  <c r="K143" i="58" s="1"/>
  <c r="E143" i="58"/>
  <c r="H143" i="58" s="1"/>
  <c r="R143" i="58" s="1"/>
  <c r="O142" i="58"/>
  <c r="Q142" i="58" s="1"/>
  <c r="L142" i="58"/>
  <c r="N142" i="58" s="1"/>
  <c r="I142" i="58"/>
  <c r="K142" i="58" s="1"/>
  <c r="H142" i="58"/>
  <c r="P141" i="58"/>
  <c r="P139" i="58" s="1"/>
  <c r="P136" i="58" s="1"/>
  <c r="O141" i="58"/>
  <c r="M141" i="58"/>
  <c r="L141" i="58"/>
  <c r="J141" i="58"/>
  <c r="I141" i="58"/>
  <c r="G141" i="58"/>
  <c r="G139" i="58" s="1"/>
  <c r="G136" i="58" s="1"/>
  <c r="F141" i="58"/>
  <c r="F139" i="58" s="1"/>
  <c r="C141" i="58"/>
  <c r="O140" i="58"/>
  <c r="Q140" i="58" s="1"/>
  <c r="L140" i="58"/>
  <c r="N140" i="58" s="1"/>
  <c r="I140" i="58"/>
  <c r="K140" i="58" s="1"/>
  <c r="D140" i="58"/>
  <c r="H140" i="58" s="1"/>
  <c r="O139" i="58"/>
  <c r="L139" i="58"/>
  <c r="I139" i="58"/>
  <c r="O138" i="58"/>
  <c r="Q138" i="58" s="1"/>
  <c r="L138" i="58"/>
  <c r="N138" i="58" s="1"/>
  <c r="I138" i="58"/>
  <c r="K138" i="58" s="1"/>
  <c r="H138" i="58"/>
  <c r="O137" i="58"/>
  <c r="Q137" i="58" s="1"/>
  <c r="L137" i="58"/>
  <c r="N137" i="58" s="1"/>
  <c r="I137" i="58"/>
  <c r="K137" i="58" s="1"/>
  <c r="F137" i="58"/>
  <c r="D137" i="58"/>
  <c r="C137" i="58"/>
  <c r="O136" i="58"/>
  <c r="L136" i="58"/>
  <c r="I136" i="58"/>
  <c r="O135" i="58"/>
  <c r="L135" i="58"/>
  <c r="I135" i="58"/>
  <c r="O134" i="58"/>
  <c r="Q134" i="58" s="1"/>
  <c r="L134" i="58"/>
  <c r="N134" i="58" s="1"/>
  <c r="I134" i="58"/>
  <c r="K134" i="58" s="1"/>
  <c r="H134" i="58"/>
  <c r="P133" i="58"/>
  <c r="O133" i="58"/>
  <c r="M133" i="58"/>
  <c r="L133" i="58"/>
  <c r="J133" i="58"/>
  <c r="I133" i="58"/>
  <c r="G133" i="58"/>
  <c r="F133" i="58"/>
  <c r="E133" i="58"/>
  <c r="D133" i="58"/>
  <c r="C133" i="58"/>
  <c r="O132" i="58"/>
  <c r="Q132" i="58" s="1"/>
  <c r="L132" i="58"/>
  <c r="N132" i="58" s="1"/>
  <c r="I132" i="58"/>
  <c r="K132" i="58" s="1"/>
  <c r="H132" i="58"/>
  <c r="O131" i="58"/>
  <c r="Q131" i="58" s="1"/>
  <c r="L131" i="58"/>
  <c r="N131" i="58" s="1"/>
  <c r="I131" i="58"/>
  <c r="K131" i="58" s="1"/>
  <c r="H131" i="58"/>
  <c r="O130" i="58"/>
  <c r="Q130" i="58" s="1"/>
  <c r="L130" i="58"/>
  <c r="N130" i="58" s="1"/>
  <c r="I130" i="58"/>
  <c r="K130" i="58" s="1"/>
  <c r="H130" i="58"/>
  <c r="O129" i="58"/>
  <c r="Q129" i="58" s="1"/>
  <c r="L129" i="58"/>
  <c r="N129" i="58" s="1"/>
  <c r="I129" i="58"/>
  <c r="K129" i="58" s="1"/>
  <c r="H129" i="58"/>
  <c r="O128" i="58"/>
  <c r="Q128" i="58" s="1"/>
  <c r="L128" i="58"/>
  <c r="N128" i="58" s="1"/>
  <c r="I128" i="58"/>
  <c r="K128" i="58" s="1"/>
  <c r="H128" i="58"/>
  <c r="O127" i="58"/>
  <c r="Q127" i="58" s="1"/>
  <c r="L127" i="58"/>
  <c r="N127" i="58" s="1"/>
  <c r="I127" i="58"/>
  <c r="K127" i="58" s="1"/>
  <c r="H127" i="58"/>
  <c r="O126" i="58"/>
  <c r="Q126" i="58" s="1"/>
  <c r="L126" i="58"/>
  <c r="N126" i="58" s="1"/>
  <c r="I126" i="58"/>
  <c r="K126" i="58" s="1"/>
  <c r="H126" i="58"/>
  <c r="O125" i="58"/>
  <c r="Q125" i="58" s="1"/>
  <c r="L125" i="58"/>
  <c r="N125" i="58" s="1"/>
  <c r="I125" i="58"/>
  <c r="K125" i="58" s="1"/>
  <c r="H125" i="58"/>
  <c r="O124" i="58"/>
  <c r="Q124" i="58" s="1"/>
  <c r="L124" i="58"/>
  <c r="N124" i="58" s="1"/>
  <c r="I124" i="58"/>
  <c r="K124" i="58" s="1"/>
  <c r="H124" i="58"/>
  <c r="O123" i="58"/>
  <c r="Q123" i="58" s="1"/>
  <c r="L123" i="58"/>
  <c r="N123" i="58" s="1"/>
  <c r="I123" i="58"/>
  <c r="K123" i="58" s="1"/>
  <c r="H123" i="58"/>
  <c r="O122" i="58"/>
  <c r="Q122" i="58" s="1"/>
  <c r="L122" i="58"/>
  <c r="N122" i="58" s="1"/>
  <c r="I122" i="58"/>
  <c r="K122" i="58" s="1"/>
  <c r="H122" i="58"/>
  <c r="P121" i="58"/>
  <c r="O121" i="58"/>
  <c r="M121" i="58"/>
  <c r="L121" i="58"/>
  <c r="J121" i="58"/>
  <c r="I121" i="58"/>
  <c r="G121" i="58"/>
  <c r="F121" i="58"/>
  <c r="E121" i="58"/>
  <c r="D121" i="58"/>
  <c r="C121" i="58"/>
  <c r="O120" i="58"/>
  <c r="Q120" i="58" s="1"/>
  <c r="L120" i="58"/>
  <c r="N120" i="58" s="1"/>
  <c r="I120" i="58"/>
  <c r="K120" i="58" s="1"/>
  <c r="H120" i="58"/>
  <c r="O119" i="58"/>
  <c r="Q119" i="58" s="1"/>
  <c r="L119" i="58"/>
  <c r="N119" i="58" s="1"/>
  <c r="I119" i="58"/>
  <c r="K119" i="58" s="1"/>
  <c r="H119" i="58"/>
  <c r="O118" i="58"/>
  <c r="Q118" i="58" s="1"/>
  <c r="L118" i="58"/>
  <c r="N118" i="58" s="1"/>
  <c r="I118" i="58"/>
  <c r="K118" i="58" s="1"/>
  <c r="H118" i="58"/>
  <c r="O117" i="58"/>
  <c r="Q117" i="58" s="1"/>
  <c r="L117" i="58"/>
  <c r="N117" i="58" s="1"/>
  <c r="I117" i="58"/>
  <c r="K117" i="58" s="1"/>
  <c r="H117" i="58"/>
  <c r="O116" i="58"/>
  <c r="Q116" i="58" s="1"/>
  <c r="L116" i="58"/>
  <c r="N116" i="58" s="1"/>
  <c r="I116" i="58"/>
  <c r="K116" i="58" s="1"/>
  <c r="H116" i="58"/>
  <c r="P115" i="58"/>
  <c r="P113" i="58" s="1"/>
  <c r="O115" i="58"/>
  <c r="M115" i="58"/>
  <c r="M113" i="58" s="1"/>
  <c r="L115" i="58"/>
  <c r="N115" i="58" s="1"/>
  <c r="J115" i="58"/>
  <c r="I115" i="58"/>
  <c r="G115" i="58"/>
  <c r="G113" i="58" s="1"/>
  <c r="F115" i="58"/>
  <c r="F113" i="58" s="1"/>
  <c r="E115" i="58"/>
  <c r="E113" i="58" s="1"/>
  <c r="D115" i="58"/>
  <c r="C115" i="58"/>
  <c r="O114" i="58"/>
  <c r="Q114" i="58" s="1"/>
  <c r="L114" i="58"/>
  <c r="N114" i="58" s="1"/>
  <c r="I114" i="58"/>
  <c r="K114" i="58" s="1"/>
  <c r="D114" i="58"/>
  <c r="H114" i="58" s="1"/>
  <c r="O113" i="58"/>
  <c r="L113" i="58"/>
  <c r="I113" i="58"/>
  <c r="O112" i="58"/>
  <c r="L112" i="58"/>
  <c r="I112" i="58"/>
  <c r="O111" i="58"/>
  <c r="L111" i="58"/>
  <c r="I111" i="58"/>
  <c r="O110" i="58"/>
  <c r="Q110" i="58" s="1"/>
  <c r="L110" i="58"/>
  <c r="N110" i="58" s="1"/>
  <c r="I110" i="58"/>
  <c r="K110" i="58" s="1"/>
  <c r="H110" i="58"/>
  <c r="O109" i="58"/>
  <c r="Q109" i="58" s="1"/>
  <c r="L109" i="58"/>
  <c r="N109" i="58" s="1"/>
  <c r="I109" i="58"/>
  <c r="K109" i="58" s="1"/>
  <c r="H109" i="58"/>
  <c r="O108" i="58"/>
  <c r="Q108" i="58" s="1"/>
  <c r="M108" i="58"/>
  <c r="L108" i="58"/>
  <c r="I108" i="58"/>
  <c r="K108" i="58" s="1"/>
  <c r="E108" i="58"/>
  <c r="E102" i="58" s="1"/>
  <c r="O107" i="58"/>
  <c r="Q107" i="58" s="1"/>
  <c r="L107" i="58"/>
  <c r="N107" i="58" s="1"/>
  <c r="I107" i="58"/>
  <c r="K107" i="58" s="1"/>
  <c r="H107" i="58"/>
  <c r="O106" i="58"/>
  <c r="Q106" i="58" s="1"/>
  <c r="L106" i="58"/>
  <c r="N106" i="58" s="1"/>
  <c r="I106" i="58"/>
  <c r="K106" i="58" s="1"/>
  <c r="H106" i="58"/>
  <c r="O105" i="58"/>
  <c r="Q105" i="58" s="1"/>
  <c r="L105" i="58"/>
  <c r="N105" i="58" s="1"/>
  <c r="I105" i="58"/>
  <c r="K105" i="58" s="1"/>
  <c r="H105" i="58"/>
  <c r="O104" i="58"/>
  <c r="Q104" i="58" s="1"/>
  <c r="L104" i="58"/>
  <c r="N104" i="58" s="1"/>
  <c r="I104" i="58"/>
  <c r="K104" i="58" s="1"/>
  <c r="H104" i="58"/>
  <c r="O103" i="58"/>
  <c r="Q103" i="58" s="1"/>
  <c r="L103" i="58"/>
  <c r="N103" i="58" s="1"/>
  <c r="I103" i="58"/>
  <c r="K103" i="58" s="1"/>
  <c r="H103" i="58"/>
  <c r="P102" i="58"/>
  <c r="O102" i="58"/>
  <c r="L102" i="58"/>
  <c r="J102" i="58"/>
  <c r="I102" i="58"/>
  <c r="G102" i="58"/>
  <c r="F102" i="58"/>
  <c r="D102" i="58"/>
  <c r="C102" i="58"/>
  <c r="O101" i="58"/>
  <c r="Q101" i="58" s="1"/>
  <c r="L101" i="58"/>
  <c r="N101" i="58" s="1"/>
  <c r="I101" i="58"/>
  <c r="K101" i="58" s="1"/>
  <c r="H101" i="58"/>
  <c r="O100" i="58"/>
  <c r="Q100" i="58" s="1"/>
  <c r="L100" i="58"/>
  <c r="N100" i="58" s="1"/>
  <c r="I100" i="58"/>
  <c r="K100" i="58" s="1"/>
  <c r="H100" i="58"/>
  <c r="O99" i="58"/>
  <c r="Q99" i="58" s="1"/>
  <c r="L99" i="58"/>
  <c r="N99" i="58" s="1"/>
  <c r="I99" i="58"/>
  <c r="K99" i="58" s="1"/>
  <c r="H99" i="58"/>
  <c r="O98" i="58"/>
  <c r="Q98" i="58" s="1"/>
  <c r="L98" i="58"/>
  <c r="N98" i="58" s="1"/>
  <c r="S98" i="58" s="1"/>
  <c r="I98" i="58"/>
  <c r="K98" i="58" s="1"/>
  <c r="H98" i="58"/>
  <c r="P97" i="58"/>
  <c r="O97" i="58"/>
  <c r="M97" i="58"/>
  <c r="L97" i="58"/>
  <c r="J97" i="58"/>
  <c r="I97" i="58"/>
  <c r="G97" i="58"/>
  <c r="F97" i="58"/>
  <c r="F96" i="58" s="1"/>
  <c r="E97" i="58"/>
  <c r="D97" i="58"/>
  <c r="C97" i="58"/>
  <c r="O96" i="58"/>
  <c r="L96" i="58"/>
  <c r="I96" i="58"/>
  <c r="O95" i="58"/>
  <c r="Q95" i="58" s="1"/>
  <c r="L95" i="58"/>
  <c r="N95" i="58" s="1"/>
  <c r="I95" i="58"/>
  <c r="K95" i="58" s="1"/>
  <c r="H95" i="58"/>
  <c r="O94" i="58"/>
  <c r="Q94" i="58" s="1"/>
  <c r="L94" i="58"/>
  <c r="N94" i="58" s="1"/>
  <c r="I94" i="58"/>
  <c r="K94" i="58" s="1"/>
  <c r="H94" i="58"/>
  <c r="O93" i="58"/>
  <c r="Q93" i="58" s="1"/>
  <c r="L93" i="58"/>
  <c r="N93" i="58" s="1"/>
  <c r="S93" i="58" s="1"/>
  <c r="I93" i="58"/>
  <c r="K93" i="58" s="1"/>
  <c r="H93" i="58"/>
  <c r="O92" i="58"/>
  <c r="Q92" i="58" s="1"/>
  <c r="L92" i="58"/>
  <c r="N92" i="58" s="1"/>
  <c r="I92" i="58"/>
  <c r="K92" i="58" s="1"/>
  <c r="H92" i="58"/>
  <c r="O91" i="58"/>
  <c r="Q91" i="58" s="1"/>
  <c r="L91" i="58"/>
  <c r="N91" i="58" s="1"/>
  <c r="I91" i="58"/>
  <c r="K91" i="58" s="1"/>
  <c r="H91" i="58"/>
  <c r="O90" i="58"/>
  <c r="Q90" i="58" s="1"/>
  <c r="L90" i="58"/>
  <c r="N90" i="58" s="1"/>
  <c r="S90" i="58" s="1"/>
  <c r="I90" i="58"/>
  <c r="K90" i="58" s="1"/>
  <c r="H90" i="58"/>
  <c r="P89" i="58"/>
  <c r="O89" i="58"/>
  <c r="M89" i="58"/>
  <c r="L89" i="58"/>
  <c r="J89" i="58"/>
  <c r="I89" i="58"/>
  <c r="K89" i="58" s="1"/>
  <c r="G89" i="58"/>
  <c r="F89" i="58"/>
  <c r="E89" i="58"/>
  <c r="D89" i="58"/>
  <c r="C89" i="58"/>
  <c r="O88" i="58"/>
  <c r="Q88" i="58" s="1"/>
  <c r="L88" i="58"/>
  <c r="N88" i="58" s="1"/>
  <c r="I88" i="58"/>
  <c r="K88" i="58" s="1"/>
  <c r="H88" i="58"/>
  <c r="O87" i="58"/>
  <c r="Q87" i="58" s="1"/>
  <c r="L87" i="58"/>
  <c r="N87" i="58" s="1"/>
  <c r="I87" i="58"/>
  <c r="K87" i="58" s="1"/>
  <c r="H87" i="58"/>
  <c r="O86" i="58"/>
  <c r="Q86" i="58" s="1"/>
  <c r="L86" i="58"/>
  <c r="N86" i="58" s="1"/>
  <c r="I86" i="58"/>
  <c r="K86" i="58" s="1"/>
  <c r="H86" i="58"/>
  <c r="O85" i="58"/>
  <c r="Q85" i="58" s="1"/>
  <c r="L85" i="58"/>
  <c r="N85" i="58" s="1"/>
  <c r="I85" i="58"/>
  <c r="K85" i="58" s="1"/>
  <c r="H85" i="58"/>
  <c r="O84" i="58"/>
  <c r="Q84" i="58" s="1"/>
  <c r="L84" i="58"/>
  <c r="N84" i="58" s="1"/>
  <c r="I84" i="58"/>
  <c r="K84" i="58" s="1"/>
  <c r="H84" i="58"/>
  <c r="P83" i="58"/>
  <c r="O83" i="58"/>
  <c r="Q83" i="58" s="1"/>
  <c r="M83" i="58"/>
  <c r="L83" i="58"/>
  <c r="J83" i="58"/>
  <c r="I83" i="58"/>
  <c r="G83" i="58"/>
  <c r="F83" i="58"/>
  <c r="F82" i="58" s="1"/>
  <c r="E83" i="58"/>
  <c r="D83" i="58"/>
  <c r="C83" i="58"/>
  <c r="P82" i="58"/>
  <c r="O82" i="58"/>
  <c r="L82" i="58"/>
  <c r="I82" i="58"/>
  <c r="O81" i="58"/>
  <c r="Q81" i="58" s="1"/>
  <c r="M81" i="58"/>
  <c r="L81" i="58"/>
  <c r="N81" i="58" s="1"/>
  <c r="I81" i="58"/>
  <c r="K81" i="58" s="1"/>
  <c r="D81" i="58"/>
  <c r="H81" i="58" s="1"/>
  <c r="O80" i="58"/>
  <c r="Q80" i="58" s="1"/>
  <c r="M80" i="58"/>
  <c r="M78" i="58" s="1"/>
  <c r="L80" i="58"/>
  <c r="I80" i="58"/>
  <c r="K80" i="58" s="1"/>
  <c r="G80" i="58"/>
  <c r="G78" i="58" s="1"/>
  <c r="D80" i="58"/>
  <c r="O79" i="58"/>
  <c r="Q79" i="58" s="1"/>
  <c r="L79" i="58"/>
  <c r="N79" i="58" s="1"/>
  <c r="I79" i="58"/>
  <c r="K79" i="58" s="1"/>
  <c r="H79" i="58"/>
  <c r="P78" i="58"/>
  <c r="O78" i="58"/>
  <c r="L78" i="58"/>
  <c r="J78" i="58"/>
  <c r="I78" i="58"/>
  <c r="F78" i="58"/>
  <c r="E78" i="58"/>
  <c r="C78" i="58"/>
  <c r="O77" i="58"/>
  <c r="Q77" i="58" s="1"/>
  <c r="L77" i="58"/>
  <c r="N77" i="58" s="1"/>
  <c r="I77" i="58"/>
  <c r="K77" i="58" s="1"/>
  <c r="H77" i="58"/>
  <c r="P76" i="58"/>
  <c r="P62" i="58" s="1"/>
  <c r="P58" i="58" s="1"/>
  <c r="O76" i="58"/>
  <c r="M76" i="58"/>
  <c r="L76" i="58"/>
  <c r="J76" i="58"/>
  <c r="J62" i="58" s="1"/>
  <c r="J58" i="58" s="1"/>
  <c r="I76" i="58"/>
  <c r="G76" i="58"/>
  <c r="F76" i="58"/>
  <c r="F62" i="58" s="1"/>
  <c r="F58" i="58" s="1"/>
  <c r="E76" i="58"/>
  <c r="E62" i="58" s="1"/>
  <c r="E58" i="58" s="1"/>
  <c r="D76" i="58"/>
  <c r="D62" i="58" s="1"/>
  <c r="D58" i="58" s="1"/>
  <c r="C76" i="58"/>
  <c r="O75" i="58"/>
  <c r="Q75" i="58" s="1"/>
  <c r="L75" i="58"/>
  <c r="N75" i="58" s="1"/>
  <c r="I75" i="58"/>
  <c r="K75" i="58" s="1"/>
  <c r="H75" i="58"/>
  <c r="O74" i="58"/>
  <c r="Q74" i="58" s="1"/>
  <c r="L74" i="58"/>
  <c r="N74" i="58" s="1"/>
  <c r="I74" i="58"/>
  <c r="K74" i="58" s="1"/>
  <c r="H74" i="58"/>
  <c r="O73" i="58"/>
  <c r="Q73" i="58" s="1"/>
  <c r="L73" i="58"/>
  <c r="N73" i="58" s="1"/>
  <c r="I73" i="58"/>
  <c r="K73" i="58" s="1"/>
  <c r="H73" i="58"/>
  <c r="O72" i="58"/>
  <c r="Q72" i="58" s="1"/>
  <c r="L72" i="58"/>
  <c r="N72" i="58" s="1"/>
  <c r="I72" i="58"/>
  <c r="K72" i="58" s="1"/>
  <c r="H72" i="58"/>
  <c r="O71" i="58"/>
  <c r="Q71" i="58" s="1"/>
  <c r="L71" i="58"/>
  <c r="N71" i="58" s="1"/>
  <c r="I71" i="58"/>
  <c r="K71" i="58" s="1"/>
  <c r="H71" i="58"/>
  <c r="O70" i="58"/>
  <c r="Q70" i="58" s="1"/>
  <c r="L70" i="58"/>
  <c r="N70" i="58" s="1"/>
  <c r="I70" i="58"/>
  <c r="K70" i="58" s="1"/>
  <c r="H70" i="58"/>
  <c r="O69" i="58"/>
  <c r="Q69" i="58" s="1"/>
  <c r="L69" i="58"/>
  <c r="N69" i="58" s="1"/>
  <c r="I69" i="58"/>
  <c r="K69" i="58" s="1"/>
  <c r="H69" i="58"/>
  <c r="O68" i="58"/>
  <c r="Q68" i="58" s="1"/>
  <c r="L68" i="58"/>
  <c r="N68" i="58" s="1"/>
  <c r="I68" i="58"/>
  <c r="K68" i="58" s="1"/>
  <c r="H68" i="58"/>
  <c r="O67" i="58"/>
  <c r="Q67" i="58" s="1"/>
  <c r="L67" i="58"/>
  <c r="N67" i="58" s="1"/>
  <c r="I67" i="58"/>
  <c r="K67" i="58" s="1"/>
  <c r="H67" i="58"/>
  <c r="O66" i="58"/>
  <c r="Q66" i="58" s="1"/>
  <c r="L66" i="58"/>
  <c r="N66" i="58" s="1"/>
  <c r="I66" i="58"/>
  <c r="K66" i="58" s="1"/>
  <c r="H66" i="58"/>
  <c r="O65" i="58"/>
  <c r="Q65" i="58" s="1"/>
  <c r="L65" i="58"/>
  <c r="N65" i="58" s="1"/>
  <c r="I65" i="58"/>
  <c r="K65" i="58" s="1"/>
  <c r="H65" i="58"/>
  <c r="O64" i="58"/>
  <c r="Q64" i="58" s="1"/>
  <c r="L64" i="58"/>
  <c r="N64" i="58" s="1"/>
  <c r="I64" i="58"/>
  <c r="K64" i="58" s="1"/>
  <c r="H64" i="58"/>
  <c r="O63" i="58"/>
  <c r="Q63" i="58" s="1"/>
  <c r="L63" i="58"/>
  <c r="N63" i="58" s="1"/>
  <c r="I63" i="58"/>
  <c r="K63" i="58" s="1"/>
  <c r="H63" i="58"/>
  <c r="O62" i="58"/>
  <c r="Q62" i="58" s="1"/>
  <c r="M62" i="58"/>
  <c r="M58" i="58" s="1"/>
  <c r="L62" i="58"/>
  <c r="I62" i="58"/>
  <c r="G62" i="58"/>
  <c r="G58" i="58" s="1"/>
  <c r="C62" i="58"/>
  <c r="C58" i="58" s="1"/>
  <c r="O61" i="58"/>
  <c r="Q61" i="58" s="1"/>
  <c r="L61" i="58"/>
  <c r="N61" i="58" s="1"/>
  <c r="I61" i="58"/>
  <c r="K61" i="58" s="1"/>
  <c r="H61" i="58"/>
  <c r="O60" i="58"/>
  <c r="Q60" i="58" s="1"/>
  <c r="L60" i="58"/>
  <c r="N60" i="58" s="1"/>
  <c r="I60" i="58"/>
  <c r="K60" i="58" s="1"/>
  <c r="H60" i="58"/>
  <c r="O59" i="58"/>
  <c r="Q59" i="58" s="1"/>
  <c r="L59" i="58"/>
  <c r="N59" i="58" s="1"/>
  <c r="I59" i="58"/>
  <c r="K59" i="58" s="1"/>
  <c r="H59" i="58"/>
  <c r="O58" i="58"/>
  <c r="L58" i="58"/>
  <c r="I58" i="58"/>
  <c r="O57" i="58"/>
  <c r="L57" i="58"/>
  <c r="I57" i="58"/>
  <c r="O56" i="58"/>
  <c r="Q56" i="58" s="1"/>
  <c r="L56" i="58"/>
  <c r="N56" i="58" s="1"/>
  <c r="S56" i="58" s="1"/>
  <c r="I56" i="58"/>
  <c r="K56" i="58" s="1"/>
  <c r="H56" i="58"/>
  <c r="O55" i="58"/>
  <c r="Q55" i="58" s="1"/>
  <c r="L55" i="58"/>
  <c r="N55" i="58" s="1"/>
  <c r="I55" i="58"/>
  <c r="K55" i="58" s="1"/>
  <c r="H55" i="58"/>
  <c r="O54" i="58"/>
  <c r="Q54" i="58" s="1"/>
  <c r="L54" i="58"/>
  <c r="N54" i="58" s="1"/>
  <c r="S54" i="58" s="1"/>
  <c r="I54" i="58"/>
  <c r="K54" i="58" s="1"/>
  <c r="G54" i="58"/>
  <c r="G48" i="58" s="1"/>
  <c r="O53" i="58"/>
  <c r="Q53" i="58" s="1"/>
  <c r="L53" i="58"/>
  <c r="N53" i="58" s="1"/>
  <c r="I53" i="58"/>
  <c r="K53" i="58" s="1"/>
  <c r="H53" i="58"/>
  <c r="O52" i="58"/>
  <c r="Q52" i="58" s="1"/>
  <c r="Y35" i="58" s="1"/>
  <c r="L52" i="58"/>
  <c r="N52" i="58" s="1"/>
  <c r="X35" i="58" s="1"/>
  <c r="I52" i="58"/>
  <c r="K52" i="58" s="1"/>
  <c r="H52" i="58"/>
  <c r="V35" i="58" s="1"/>
  <c r="O51" i="58"/>
  <c r="Q51" i="58" s="1"/>
  <c r="L51" i="58"/>
  <c r="N51" i="58" s="1"/>
  <c r="I51" i="58"/>
  <c r="K51" i="58" s="1"/>
  <c r="H51" i="58"/>
  <c r="O50" i="58"/>
  <c r="Q50" i="58" s="1"/>
  <c r="L50" i="58"/>
  <c r="N50" i="58" s="1"/>
  <c r="I50" i="58"/>
  <c r="K50" i="58" s="1"/>
  <c r="H50" i="58"/>
  <c r="O49" i="58"/>
  <c r="Q49" i="58" s="1"/>
  <c r="L49" i="58"/>
  <c r="N49" i="58" s="1"/>
  <c r="I49" i="58"/>
  <c r="K49" i="58" s="1"/>
  <c r="H49" i="58"/>
  <c r="P48" i="58"/>
  <c r="O48" i="58"/>
  <c r="M48" i="58"/>
  <c r="L48" i="58"/>
  <c r="J48" i="58"/>
  <c r="I48" i="58"/>
  <c r="F48" i="58"/>
  <c r="E48" i="58"/>
  <c r="D48" i="58"/>
  <c r="C48" i="58"/>
  <c r="O47" i="58"/>
  <c r="Q47" i="58" s="1"/>
  <c r="L47" i="58"/>
  <c r="N47" i="58" s="1"/>
  <c r="I47" i="58"/>
  <c r="K47" i="58" s="1"/>
  <c r="H47" i="58"/>
  <c r="O46" i="58"/>
  <c r="Q46" i="58" s="1"/>
  <c r="L46" i="58"/>
  <c r="N46" i="58" s="1"/>
  <c r="I46" i="58"/>
  <c r="K46" i="58" s="1"/>
  <c r="H46" i="58"/>
  <c r="O45" i="58"/>
  <c r="Q45" i="58" s="1"/>
  <c r="L45" i="58"/>
  <c r="N45" i="58" s="1"/>
  <c r="I45" i="58"/>
  <c r="K45" i="58" s="1"/>
  <c r="H45" i="58"/>
  <c r="O44" i="58"/>
  <c r="Q44" i="58" s="1"/>
  <c r="L44" i="58"/>
  <c r="N44" i="58" s="1"/>
  <c r="I44" i="58"/>
  <c r="K44" i="58" s="1"/>
  <c r="H44" i="58"/>
  <c r="P43" i="58"/>
  <c r="O43" i="58"/>
  <c r="M43" i="58"/>
  <c r="N43" i="58" s="1"/>
  <c r="L43" i="58"/>
  <c r="J43" i="58"/>
  <c r="I43" i="58"/>
  <c r="G43" i="58"/>
  <c r="G42" i="58" s="1"/>
  <c r="F43" i="58"/>
  <c r="E43" i="58"/>
  <c r="D43" i="58"/>
  <c r="C43" i="58"/>
  <c r="C42" i="58" s="1"/>
  <c r="O42" i="58"/>
  <c r="L42" i="58"/>
  <c r="I42" i="58"/>
  <c r="O41" i="58"/>
  <c r="Q41" i="58" s="1"/>
  <c r="L41" i="58"/>
  <c r="N41" i="58" s="1"/>
  <c r="I41" i="58"/>
  <c r="K41" i="58" s="1"/>
  <c r="H41" i="58"/>
  <c r="O40" i="58"/>
  <c r="Q40" i="58" s="1"/>
  <c r="L40" i="58"/>
  <c r="N40" i="58" s="1"/>
  <c r="I40" i="58"/>
  <c r="K40" i="58" s="1"/>
  <c r="H40" i="58"/>
  <c r="O39" i="58"/>
  <c r="Q39" i="58" s="1"/>
  <c r="L39" i="58"/>
  <c r="N39" i="58" s="1"/>
  <c r="I39" i="58"/>
  <c r="K39" i="58" s="1"/>
  <c r="H39" i="58"/>
  <c r="V34" i="58" s="1"/>
  <c r="O38" i="58"/>
  <c r="Q38" i="58" s="1"/>
  <c r="L38" i="58"/>
  <c r="N38" i="58" s="1"/>
  <c r="I38" i="58"/>
  <c r="K38" i="58" s="1"/>
  <c r="H38" i="58"/>
  <c r="O37" i="58"/>
  <c r="Q37" i="58" s="1"/>
  <c r="L37" i="58"/>
  <c r="N37" i="58" s="1"/>
  <c r="I37" i="58"/>
  <c r="K37" i="58" s="1"/>
  <c r="W32" i="58" s="1"/>
  <c r="H37" i="58"/>
  <c r="AB36" i="58"/>
  <c r="P36" i="58"/>
  <c r="O36" i="58"/>
  <c r="L36" i="58"/>
  <c r="N36" i="58" s="1"/>
  <c r="J36" i="58"/>
  <c r="I36" i="58"/>
  <c r="G36" i="58"/>
  <c r="F36" i="58"/>
  <c r="E36" i="58"/>
  <c r="D36" i="58"/>
  <c r="C36" i="58"/>
  <c r="U35" i="58"/>
  <c r="O35" i="58"/>
  <c r="Q35" i="58" s="1"/>
  <c r="L35" i="58"/>
  <c r="N35" i="58" s="1"/>
  <c r="I35" i="58"/>
  <c r="K35" i="58" s="1"/>
  <c r="H35" i="58"/>
  <c r="U34" i="58"/>
  <c r="O34" i="58"/>
  <c r="Q34" i="58" s="1"/>
  <c r="L34" i="58"/>
  <c r="N34" i="58" s="1"/>
  <c r="I34" i="58"/>
  <c r="K34" i="58" s="1"/>
  <c r="H34" i="58"/>
  <c r="U33" i="58"/>
  <c r="O33" i="58"/>
  <c r="Q33" i="58" s="1"/>
  <c r="L33" i="58"/>
  <c r="N33" i="58" s="1"/>
  <c r="I33" i="58"/>
  <c r="K33" i="58" s="1"/>
  <c r="H33" i="58"/>
  <c r="U32" i="58"/>
  <c r="O32" i="58"/>
  <c r="Q32" i="58" s="1"/>
  <c r="L32" i="58"/>
  <c r="N32" i="58" s="1"/>
  <c r="I32" i="58"/>
  <c r="K32" i="58" s="1"/>
  <c r="H32" i="58"/>
  <c r="P31" i="58"/>
  <c r="P30" i="58" s="1"/>
  <c r="O31" i="58"/>
  <c r="M31" i="58"/>
  <c r="M30" i="58" s="1"/>
  <c r="L31" i="58"/>
  <c r="N31" i="58" s="1"/>
  <c r="J31" i="58"/>
  <c r="I31" i="58"/>
  <c r="G31" i="58"/>
  <c r="F31" i="58"/>
  <c r="E31" i="58"/>
  <c r="D31" i="58"/>
  <c r="C31" i="58"/>
  <c r="O30" i="58"/>
  <c r="L30" i="58"/>
  <c r="I30" i="58"/>
  <c r="O29" i="58"/>
  <c r="Q29" i="58" s="1"/>
  <c r="M29" i="58"/>
  <c r="M26" i="58" s="1"/>
  <c r="L29" i="58"/>
  <c r="I29" i="58"/>
  <c r="K29" i="58" s="1"/>
  <c r="D29" i="58"/>
  <c r="H29" i="58" s="1"/>
  <c r="O28" i="58"/>
  <c r="Q28" i="58" s="1"/>
  <c r="L28" i="58"/>
  <c r="N28" i="58" s="1"/>
  <c r="I28" i="58"/>
  <c r="K28" i="58" s="1"/>
  <c r="E28" i="58"/>
  <c r="H28" i="58" s="1"/>
  <c r="O27" i="58"/>
  <c r="Q27" i="58" s="1"/>
  <c r="L27" i="58"/>
  <c r="N27" i="58" s="1"/>
  <c r="I27" i="58"/>
  <c r="K27" i="58" s="1"/>
  <c r="H27" i="58"/>
  <c r="P26" i="58"/>
  <c r="O26" i="58"/>
  <c r="L26" i="58"/>
  <c r="J26" i="58"/>
  <c r="I26" i="58"/>
  <c r="G26" i="58"/>
  <c r="F26" i="58"/>
  <c r="C26" i="58"/>
  <c r="O25" i="58"/>
  <c r="Q25" i="58" s="1"/>
  <c r="L25" i="58"/>
  <c r="N25" i="58" s="1"/>
  <c r="I25" i="58"/>
  <c r="K25" i="58" s="1"/>
  <c r="H25" i="58"/>
  <c r="P24" i="58"/>
  <c r="P10" i="58" s="1"/>
  <c r="O24" i="58"/>
  <c r="M24" i="58"/>
  <c r="L24" i="58"/>
  <c r="J24" i="58"/>
  <c r="J10" i="58" s="1"/>
  <c r="J6" i="58" s="1"/>
  <c r="I24" i="58"/>
  <c r="G24" i="58"/>
  <c r="G10" i="58" s="1"/>
  <c r="G6" i="58" s="1"/>
  <c r="F24" i="58"/>
  <c r="F10" i="58" s="1"/>
  <c r="F6" i="58" s="1"/>
  <c r="E24" i="58"/>
  <c r="E10" i="58" s="1"/>
  <c r="E6" i="58" s="1"/>
  <c r="D24" i="58"/>
  <c r="D10" i="58" s="1"/>
  <c r="D6" i="58" s="1"/>
  <c r="C24" i="58"/>
  <c r="C10" i="58" s="1"/>
  <c r="C6" i="58" s="1"/>
  <c r="O23" i="58"/>
  <c r="Q23" i="58" s="1"/>
  <c r="L23" i="58"/>
  <c r="N23" i="58" s="1"/>
  <c r="I23" i="58"/>
  <c r="K23" i="58" s="1"/>
  <c r="H23" i="58"/>
  <c r="O22" i="58"/>
  <c r="Q22" i="58" s="1"/>
  <c r="L22" i="58"/>
  <c r="N22" i="58" s="1"/>
  <c r="I22" i="58"/>
  <c r="K22" i="58" s="1"/>
  <c r="H22" i="58"/>
  <c r="O21" i="58"/>
  <c r="Q21" i="58" s="1"/>
  <c r="L21" i="58"/>
  <c r="N21" i="58" s="1"/>
  <c r="I21" i="58"/>
  <c r="K21" i="58" s="1"/>
  <c r="H21" i="58"/>
  <c r="O20" i="58"/>
  <c r="Q20" i="58" s="1"/>
  <c r="L20" i="58"/>
  <c r="N20" i="58" s="1"/>
  <c r="S20" i="58" s="1"/>
  <c r="I20" i="58"/>
  <c r="K20" i="58" s="1"/>
  <c r="H20" i="58"/>
  <c r="O19" i="58"/>
  <c r="Q19" i="58" s="1"/>
  <c r="L19" i="58"/>
  <c r="N19" i="58" s="1"/>
  <c r="S19" i="58" s="1"/>
  <c r="I19" i="58"/>
  <c r="K19" i="58" s="1"/>
  <c r="H19" i="58"/>
  <c r="O18" i="58"/>
  <c r="Q18" i="58" s="1"/>
  <c r="L18" i="58"/>
  <c r="N18" i="58" s="1"/>
  <c r="I18" i="58"/>
  <c r="K18" i="58" s="1"/>
  <c r="H18" i="58"/>
  <c r="O17" i="58"/>
  <c r="Q17" i="58" s="1"/>
  <c r="L17" i="58"/>
  <c r="N17" i="58" s="1"/>
  <c r="I17" i="58"/>
  <c r="K17" i="58" s="1"/>
  <c r="H17" i="58"/>
  <c r="O16" i="58"/>
  <c r="Q16" i="58" s="1"/>
  <c r="L16" i="58"/>
  <c r="N16" i="58" s="1"/>
  <c r="I16" i="58"/>
  <c r="K16" i="58" s="1"/>
  <c r="H16" i="58"/>
  <c r="O15" i="58"/>
  <c r="Q15" i="58" s="1"/>
  <c r="L15" i="58"/>
  <c r="N15" i="58" s="1"/>
  <c r="I15" i="58"/>
  <c r="K15" i="58" s="1"/>
  <c r="H15" i="58"/>
  <c r="O14" i="58"/>
  <c r="Q14" i="58" s="1"/>
  <c r="L14" i="58"/>
  <c r="N14" i="58" s="1"/>
  <c r="I14" i="58"/>
  <c r="K14" i="58" s="1"/>
  <c r="H14" i="58"/>
  <c r="O13" i="58"/>
  <c r="Q13" i="58" s="1"/>
  <c r="L13" i="58"/>
  <c r="N13" i="58" s="1"/>
  <c r="I13" i="58"/>
  <c r="K13" i="58" s="1"/>
  <c r="H13" i="58"/>
  <c r="O12" i="58"/>
  <c r="Q12" i="58" s="1"/>
  <c r="L12" i="58"/>
  <c r="N12" i="58" s="1"/>
  <c r="I12" i="58"/>
  <c r="K12" i="58" s="1"/>
  <c r="H12" i="58"/>
  <c r="O11" i="58"/>
  <c r="Q11" i="58" s="1"/>
  <c r="L11" i="58"/>
  <c r="N11" i="58" s="1"/>
  <c r="I11" i="58"/>
  <c r="K11" i="58" s="1"/>
  <c r="H11" i="58"/>
  <c r="O10" i="58"/>
  <c r="M10" i="58"/>
  <c r="M6" i="58" s="1"/>
  <c r="L10" i="58"/>
  <c r="I10" i="58"/>
  <c r="O9" i="58"/>
  <c r="Q9" i="58" s="1"/>
  <c r="L9" i="58"/>
  <c r="N9" i="58" s="1"/>
  <c r="I9" i="58"/>
  <c r="K9" i="58" s="1"/>
  <c r="H9" i="58"/>
  <c r="O8" i="58"/>
  <c r="Q8" i="58" s="1"/>
  <c r="L8" i="58"/>
  <c r="N8" i="58" s="1"/>
  <c r="I8" i="58"/>
  <c r="K8" i="58" s="1"/>
  <c r="H8" i="58"/>
  <c r="O7" i="58"/>
  <c r="Q7" i="58" s="1"/>
  <c r="L7" i="58"/>
  <c r="N7" i="58" s="1"/>
  <c r="S7" i="58" s="1"/>
  <c r="I7" i="58"/>
  <c r="K7" i="58" s="1"/>
  <c r="H7" i="58"/>
  <c r="O6" i="58"/>
  <c r="L6" i="58"/>
  <c r="I6" i="58"/>
  <c r="O5" i="58"/>
  <c r="L5" i="58"/>
  <c r="I5" i="58"/>
  <c r="O4" i="58"/>
  <c r="L4" i="58"/>
  <c r="I4" i="58"/>
  <c r="O3" i="58"/>
  <c r="L3" i="58"/>
  <c r="I3" i="58"/>
  <c r="O2" i="58"/>
  <c r="L2" i="58"/>
  <c r="I2" i="58"/>
  <c r="R9" i="58" l="1"/>
  <c r="K10" i="58"/>
  <c r="N24" i="58"/>
  <c r="Q58" i="58"/>
  <c r="R95" i="58"/>
  <c r="C96" i="58"/>
  <c r="G96" i="58"/>
  <c r="E112" i="58"/>
  <c r="E111" i="58" s="1"/>
  <c r="F164" i="58"/>
  <c r="G164" i="58"/>
  <c r="N169" i="58"/>
  <c r="K172" i="58"/>
  <c r="Q172" i="58"/>
  <c r="N202" i="58"/>
  <c r="S202" i="58" s="1"/>
  <c r="Q210" i="58"/>
  <c r="S171" i="58"/>
  <c r="J179" i="58"/>
  <c r="J175" i="58" s="1"/>
  <c r="K175" i="58" s="1"/>
  <c r="K199" i="58"/>
  <c r="R21" i="58"/>
  <c r="E30" i="58"/>
  <c r="J30" i="58"/>
  <c r="J5" i="58" s="1"/>
  <c r="R88" i="58"/>
  <c r="F179" i="58"/>
  <c r="F30" i="58"/>
  <c r="E42" i="58"/>
  <c r="J42" i="58"/>
  <c r="K62" i="58"/>
  <c r="F57" i="58"/>
  <c r="H137" i="58"/>
  <c r="R137" i="58" s="1"/>
  <c r="R173" i="58"/>
  <c r="K6" i="58"/>
  <c r="S11" i="58"/>
  <c r="S32" i="58"/>
  <c r="Q36" i="58"/>
  <c r="V33" i="58"/>
  <c r="Y33" i="58"/>
  <c r="Y34" i="58"/>
  <c r="S51" i="58"/>
  <c r="N58" i="58"/>
  <c r="S65" i="58"/>
  <c r="S68" i="58"/>
  <c r="S73" i="58"/>
  <c r="K76" i="58"/>
  <c r="Q76" i="58"/>
  <c r="Q78" i="58"/>
  <c r="S94" i="58"/>
  <c r="E96" i="58"/>
  <c r="S101" i="58"/>
  <c r="D113" i="58"/>
  <c r="D112" i="58" s="1"/>
  <c r="S117" i="58"/>
  <c r="Q121" i="58"/>
  <c r="K133" i="58"/>
  <c r="Q133" i="58"/>
  <c r="S137" i="58"/>
  <c r="S138" i="58"/>
  <c r="Q141" i="58"/>
  <c r="S143" i="58"/>
  <c r="E141" i="58"/>
  <c r="E139" i="58" s="1"/>
  <c r="E136" i="58" s="1"/>
  <c r="E135" i="58" s="1"/>
  <c r="S160" i="58"/>
  <c r="S168" i="58"/>
  <c r="E175" i="58"/>
  <c r="E179" i="58"/>
  <c r="K196" i="58"/>
  <c r="D195" i="58"/>
  <c r="K202" i="58"/>
  <c r="K206" i="58"/>
  <c r="Q206" i="58"/>
  <c r="S207" i="58"/>
  <c r="S208" i="58"/>
  <c r="S209" i="58"/>
  <c r="Q10" i="58"/>
  <c r="K78" i="58"/>
  <c r="N83" i="58"/>
  <c r="S83" i="58" s="1"/>
  <c r="R87" i="58"/>
  <c r="R105" i="58"/>
  <c r="N121" i="58"/>
  <c r="S126" i="58"/>
  <c r="S128" i="58"/>
  <c r="S132" i="58"/>
  <c r="Q149" i="58"/>
  <c r="S162" i="58"/>
  <c r="R171" i="58"/>
  <c r="Q180" i="58"/>
  <c r="Q186" i="58"/>
  <c r="N192" i="58"/>
  <c r="N196" i="58"/>
  <c r="E195" i="58"/>
  <c r="J195" i="58"/>
  <c r="K195" i="58" s="1"/>
  <c r="G195" i="58"/>
  <c r="N199" i="58"/>
  <c r="N210" i="58"/>
  <c r="R12" i="58"/>
  <c r="U15" i="58"/>
  <c r="R23" i="58"/>
  <c r="R27" i="58"/>
  <c r="R29" i="58"/>
  <c r="V32" i="58"/>
  <c r="S40" i="58"/>
  <c r="R46" i="58"/>
  <c r="F42" i="58"/>
  <c r="R50" i="58"/>
  <c r="R71" i="58"/>
  <c r="N78" i="58"/>
  <c r="H133" i="58"/>
  <c r="R133" i="58" s="1"/>
  <c r="N133" i="58"/>
  <c r="C164" i="58"/>
  <c r="G188" i="58"/>
  <c r="M188" i="58"/>
  <c r="H210" i="58"/>
  <c r="R51" i="58"/>
  <c r="W34" i="58"/>
  <c r="R16" i="58"/>
  <c r="R25" i="58"/>
  <c r="R11" i="58"/>
  <c r="R14" i="58"/>
  <c r="S17" i="58"/>
  <c r="S23" i="58"/>
  <c r="D26" i="58"/>
  <c r="Q26" i="58"/>
  <c r="N29" i="58"/>
  <c r="S29" i="58" s="1"/>
  <c r="Q30" i="58"/>
  <c r="R35" i="58"/>
  <c r="W33" i="58"/>
  <c r="K42" i="58"/>
  <c r="N48" i="58"/>
  <c r="R49" i="58"/>
  <c r="F5" i="58"/>
  <c r="F4" i="58" s="1"/>
  <c r="S35" i="58"/>
  <c r="C30" i="58"/>
  <c r="C5" i="58" s="1"/>
  <c r="G30" i="58"/>
  <c r="S60" i="58"/>
  <c r="R66" i="58"/>
  <c r="R17" i="58"/>
  <c r="K36" i="58"/>
  <c r="S41" i="58"/>
  <c r="S47" i="58"/>
  <c r="H48" i="58"/>
  <c r="Q48" i="58"/>
  <c r="S64" i="58"/>
  <c r="R67" i="58"/>
  <c r="R69" i="58"/>
  <c r="R70" i="58"/>
  <c r="Q82" i="58"/>
  <c r="J82" i="58"/>
  <c r="K82" i="58" s="1"/>
  <c r="R91" i="58"/>
  <c r="S99" i="58"/>
  <c r="R106" i="58"/>
  <c r="N108" i="58"/>
  <c r="S108" i="58" s="1"/>
  <c r="R109" i="58"/>
  <c r="R116" i="58"/>
  <c r="R120" i="58"/>
  <c r="R125" i="58"/>
  <c r="R127" i="58"/>
  <c r="S140" i="58"/>
  <c r="G135" i="58"/>
  <c r="R142" i="58"/>
  <c r="H151" i="58"/>
  <c r="K151" i="58"/>
  <c r="Q151" i="58"/>
  <c r="S152" i="58"/>
  <c r="S154" i="58"/>
  <c r="S157" i="58"/>
  <c r="R161" i="58"/>
  <c r="H162" i="58"/>
  <c r="N165" i="58"/>
  <c r="N177" i="58"/>
  <c r="N183" i="58"/>
  <c r="S183" i="58" s="1"/>
  <c r="R184" i="58"/>
  <c r="N188" i="58"/>
  <c r="S191" i="58"/>
  <c r="M195" i="58"/>
  <c r="F201" i="58"/>
  <c r="P201" i="58"/>
  <c r="S203" i="58"/>
  <c r="N213" i="58"/>
  <c r="S213" i="58" s="1"/>
  <c r="S106" i="58"/>
  <c r="S109" i="58"/>
  <c r="S193" i="58"/>
  <c r="R61" i="58"/>
  <c r="S70" i="58"/>
  <c r="R74" i="58"/>
  <c r="R75" i="58"/>
  <c r="H80" i="58"/>
  <c r="R80" i="58" s="1"/>
  <c r="G82" i="58"/>
  <c r="G57" i="58" s="1"/>
  <c r="M82" i="58"/>
  <c r="H89" i="58"/>
  <c r="R89" i="58" s="1"/>
  <c r="R92" i="58"/>
  <c r="R103" i="58"/>
  <c r="R130" i="58"/>
  <c r="V149" i="58"/>
  <c r="K201" i="58"/>
  <c r="K213" i="58"/>
  <c r="R59" i="58"/>
  <c r="J96" i="58"/>
  <c r="K96" i="58" s="1"/>
  <c r="R99" i="58"/>
  <c r="S103" i="58"/>
  <c r="F112" i="58"/>
  <c r="Q139" i="58"/>
  <c r="R153" i="58"/>
  <c r="Q165" i="58"/>
  <c r="E164" i="58"/>
  <c r="R204" i="58"/>
  <c r="S8" i="58"/>
  <c r="R22" i="58"/>
  <c r="S25" i="58"/>
  <c r="P6" i="58"/>
  <c r="U13" i="58"/>
  <c r="S16" i="58"/>
  <c r="S28" i="58"/>
  <c r="Q31" i="58"/>
  <c r="S31" i="58" s="1"/>
  <c r="S34" i="58"/>
  <c r="H36" i="58"/>
  <c r="R38" i="58"/>
  <c r="S46" i="58"/>
  <c r="R47" i="58"/>
  <c r="K48" i="58"/>
  <c r="R48" i="58" s="1"/>
  <c r="S53" i="58"/>
  <c r="R55" i="58"/>
  <c r="S58" i="58"/>
  <c r="S69" i="58"/>
  <c r="H83" i="58"/>
  <c r="C82" i="58"/>
  <c r="P112" i="58"/>
  <c r="Q112" i="58" s="1"/>
  <c r="Q113" i="58"/>
  <c r="K58" i="58"/>
  <c r="H182" i="58"/>
  <c r="R182" i="58" s="1"/>
  <c r="G180" i="58"/>
  <c r="G179" i="58" s="1"/>
  <c r="G175" i="58" s="1"/>
  <c r="R15" i="58"/>
  <c r="R7" i="58"/>
  <c r="R20" i="58"/>
  <c r="Q24" i="58"/>
  <c r="S24" i="58" s="1"/>
  <c r="K26" i="58"/>
  <c r="R28" i="58"/>
  <c r="K31" i="58"/>
  <c r="U36" i="58"/>
  <c r="R34" i="58"/>
  <c r="S36" i="58"/>
  <c r="R39" i="58"/>
  <c r="H43" i="58"/>
  <c r="K43" i="58"/>
  <c r="Q43" i="58"/>
  <c r="S43" i="58" s="1"/>
  <c r="S44" i="58"/>
  <c r="S50" i="58"/>
  <c r="H54" i="58"/>
  <c r="R54" i="58" s="1"/>
  <c r="S67" i="58"/>
  <c r="K102" i="58"/>
  <c r="G5" i="58"/>
  <c r="R8" i="58"/>
  <c r="H10" i="58"/>
  <c r="S14" i="58"/>
  <c r="R18" i="58"/>
  <c r="P42" i="58"/>
  <c r="S74" i="58"/>
  <c r="N141" i="58"/>
  <c r="M139" i="58"/>
  <c r="M136" i="58" s="1"/>
  <c r="N136" i="58" s="1"/>
  <c r="H145" i="58"/>
  <c r="R145" i="58" s="1"/>
  <c r="D141" i="58"/>
  <c r="D139" i="58" s="1"/>
  <c r="D136" i="58" s="1"/>
  <c r="N30" i="58"/>
  <c r="R32" i="58"/>
  <c r="R40" i="58"/>
  <c r="S66" i="58"/>
  <c r="R77" i="58"/>
  <c r="S77" i="58"/>
  <c r="R86" i="58"/>
  <c r="S86" i="58"/>
  <c r="S87" i="58"/>
  <c r="Q89" i="58"/>
  <c r="R93" i="58"/>
  <c r="D96" i="58"/>
  <c r="H96" i="58" s="1"/>
  <c r="K97" i="58"/>
  <c r="H115" i="58"/>
  <c r="G112" i="58"/>
  <c r="G111" i="58" s="1"/>
  <c r="N113" i="58"/>
  <c r="R119" i="58"/>
  <c r="S130" i="58"/>
  <c r="S131" i="58"/>
  <c r="P135" i="58"/>
  <c r="Q135" i="58" s="1"/>
  <c r="S150" i="58"/>
  <c r="S155" i="58"/>
  <c r="S158" i="58"/>
  <c r="R162" i="58"/>
  <c r="R168" i="58"/>
  <c r="S178" i="58"/>
  <c r="N179" i="58"/>
  <c r="S179" i="58" s="1"/>
  <c r="Q197" i="58"/>
  <c r="S197" i="58" s="1"/>
  <c r="P196" i="58"/>
  <c r="P195" i="58" s="1"/>
  <c r="Q195" i="58" s="1"/>
  <c r="R203" i="58"/>
  <c r="R79" i="58"/>
  <c r="S81" i="58"/>
  <c r="R84" i="58"/>
  <c r="R85" i="58"/>
  <c r="S85" i="58"/>
  <c r="S92" i="58"/>
  <c r="S95" i="58"/>
  <c r="R100" i="58"/>
  <c r="R107" i="58"/>
  <c r="S159" i="58"/>
  <c r="F175" i="58"/>
  <c r="S185" i="58"/>
  <c r="F195" i="58"/>
  <c r="S204" i="58"/>
  <c r="S211" i="58"/>
  <c r="S61" i="58"/>
  <c r="N62" i="58"/>
  <c r="S62" i="58" s="1"/>
  <c r="R63" i="58"/>
  <c r="R65" i="58"/>
  <c r="R68" i="58"/>
  <c r="R73" i="58"/>
  <c r="R81" i="58"/>
  <c r="S84" i="58"/>
  <c r="S91" i="58"/>
  <c r="N97" i="58"/>
  <c r="S100" i="58"/>
  <c r="H102" i="58"/>
  <c r="Q102" i="58"/>
  <c r="S107" i="58"/>
  <c r="H108" i="58"/>
  <c r="S116" i="58"/>
  <c r="S119" i="58"/>
  <c r="R124" i="58"/>
  <c r="S133" i="58"/>
  <c r="S146" i="58"/>
  <c r="R181" i="58"/>
  <c r="S187" i="58"/>
  <c r="E188" i="58"/>
  <c r="J188" i="58"/>
  <c r="K188" i="58" s="1"/>
  <c r="Q189" i="58"/>
  <c r="S189" i="58" s="1"/>
  <c r="P188" i="58"/>
  <c r="Q188" i="58" s="1"/>
  <c r="S200" i="58"/>
  <c r="R209" i="58"/>
  <c r="S215" i="58"/>
  <c r="K115" i="58"/>
  <c r="Q115" i="58"/>
  <c r="S115" i="58" s="1"/>
  <c r="S120" i="58"/>
  <c r="H121" i="58"/>
  <c r="K121" i="58"/>
  <c r="S124" i="58"/>
  <c r="S127" i="58"/>
  <c r="R128" i="58"/>
  <c r="R129" i="58"/>
  <c r="R131" i="58"/>
  <c r="R132" i="58"/>
  <c r="S142" i="58"/>
  <c r="R146" i="58"/>
  <c r="R147" i="58"/>
  <c r="N151" i="58"/>
  <c r="S151" i="58" s="1"/>
  <c r="R155" i="58"/>
  <c r="Y156" i="58"/>
  <c r="Y158" i="58" s="1"/>
  <c r="R156" i="58"/>
  <c r="R157" i="58"/>
  <c r="R163" i="58"/>
  <c r="J164" i="58"/>
  <c r="K164" i="58" s="1"/>
  <c r="H172" i="58"/>
  <c r="R172" i="58" s="1"/>
  <c r="M164" i="58"/>
  <c r="N164" i="58" s="1"/>
  <c r="K177" i="58"/>
  <c r="R183" i="58"/>
  <c r="S184" i="58"/>
  <c r="K186" i="58"/>
  <c r="K189" i="58"/>
  <c r="R190" i="58"/>
  <c r="H192" i="58"/>
  <c r="K192" i="58"/>
  <c r="K197" i="58"/>
  <c r="R198" i="58"/>
  <c r="Q199" i="58"/>
  <c r="S199" i="58" s="1"/>
  <c r="Q201" i="58"/>
  <c r="E201" i="58"/>
  <c r="Q202" i="58"/>
  <c r="N206" i="58"/>
  <c r="S206" i="58" s="1"/>
  <c r="S121" i="58"/>
  <c r="S123" i="58"/>
  <c r="R134" i="58"/>
  <c r="R138" i="58"/>
  <c r="R140" i="58"/>
  <c r="S144" i="58"/>
  <c r="R150" i="58"/>
  <c r="R160" i="58"/>
  <c r="R167" i="58"/>
  <c r="F188" i="58"/>
  <c r="Q192" i="58"/>
  <c r="S192" i="58" s="1"/>
  <c r="G201" i="58"/>
  <c r="R207" i="58"/>
  <c r="K210" i="58"/>
  <c r="R210" i="58" s="1"/>
  <c r="H213" i="58"/>
  <c r="R215" i="58"/>
  <c r="R216" i="58"/>
  <c r="R123" i="58"/>
  <c r="S129" i="58"/>
  <c r="K141" i="58"/>
  <c r="R144" i="58"/>
  <c r="Q169" i="58"/>
  <c r="S169" i="58" s="1"/>
  <c r="R185" i="58"/>
  <c r="H186" i="58"/>
  <c r="H189" i="58"/>
  <c r="R191" i="58"/>
  <c r="R193" i="58"/>
  <c r="R194" i="58"/>
  <c r="H197" i="58"/>
  <c r="N195" i="58"/>
  <c r="D202" i="58"/>
  <c r="D201" i="58" s="1"/>
  <c r="M201" i="58"/>
  <c r="N201" i="58" s="1"/>
  <c r="R205" i="58"/>
  <c r="S210" i="58"/>
  <c r="R211" i="58"/>
  <c r="R212" i="58"/>
  <c r="R214" i="58"/>
  <c r="R10" i="58"/>
  <c r="S13" i="58"/>
  <c r="S9" i="58"/>
  <c r="U11" i="58"/>
  <c r="S12" i="58"/>
  <c r="S15" i="58"/>
  <c r="R19" i="58"/>
  <c r="S22" i="58"/>
  <c r="Q42" i="58"/>
  <c r="S21" i="58"/>
  <c r="H24" i="58"/>
  <c r="E26" i="58"/>
  <c r="E5" i="58" s="1"/>
  <c r="H31" i="58"/>
  <c r="R31" i="58" s="1"/>
  <c r="S33" i="58"/>
  <c r="S37" i="58"/>
  <c r="X34" i="58"/>
  <c r="S39" i="58"/>
  <c r="R41" i="58"/>
  <c r="R44" i="58"/>
  <c r="S45" i="58"/>
  <c r="N6" i="58"/>
  <c r="N10" i="58"/>
  <c r="S10" i="58" s="1"/>
  <c r="N26" i="58"/>
  <c r="S26" i="58" s="1"/>
  <c r="S27" i="58"/>
  <c r="K30" i="58"/>
  <c r="R33" i="58"/>
  <c r="V36" i="58"/>
  <c r="Y32" i="58"/>
  <c r="S38" i="58"/>
  <c r="X33" i="58"/>
  <c r="R45" i="58"/>
  <c r="S49" i="58"/>
  <c r="R52" i="58"/>
  <c r="W35" i="58"/>
  <c r="H6" i="58"/>
  <c r="R6" i="58" s="1"/>
  <c r="R13" i="58"/>
  <c r="S18" i="58"/>
  <c r="K24" i="58"/>
  <c r="D30" i="58"/>
  <c r="D42" i="58"/>
  <c r="H42" i="58" s="1"/>
  <c r="R42" i="58" s="1"/>
  <c r="S52" i="58"/>
  <c r="Z35" i="58" s="1"/>
  <c r="AA35" i="58" s="1"/>
  <c r="AC35" i="58" s="1"/>
  <c r="R53" i="58"/>
  <c r="S59" i="58"/>
  <c r="R60" i="58"/>
  <c r="S63" i="58"/>
  <c r="R64" i="58"/>
  <c r="S71" i="58"/>
  <c r="R72" i="58"/>
  <c r="S72" i="58"/>
  <c r="S79" i="58"/>
  <c r="D78" i="58"/>
  <c r="D82" i="58"/>
  <c r="K83" i="58"/>
  <c r="S88" i="58"/>
  <c r="N89" i="58"/>
  <c r="R94" i="58"/>
  <c r="Q97" i="58"/>
  <c r="P96" i="58"/>
  <c r="Q96" i="58" s="1"/>
  <c r="R101" i="58"/>
  <c r="S104" i="58"/>
  <c r="S110" i="58"/>
  <c r="S114" i="58"/>
  <c r="R117" i="58"/>
  <c r="S118" i="58"/>
  <c r="R126" i="58"/>
  <c r="X32" i="58"/>
  <c r="R37" i="58"/>
  <c r="M42" i="58"/>
  <c r="N42" i="58" s="1"/>
  <c r="S42" i="58" s="1"/>
  <c r="S55" i="58"/>
  <c r="R56" i="58"/>
  <c r="S75" i="58"/>
  <c r="N76" i="58"/>
  <c r="S76" i="58" s="1"/>
  <c r="N80" i="58"/>
  <c r="S80" i="58" s="1"/>
  <c r="U81" i="58"/>
  <c r="N82" i="58"/>
  <c r="S82" i="58" s="1"/>
  <c r="R90" i="58"/>
  <c r="R98" i="58"/>
  <c r="R104" i="58"/>
  <c r="S105" i="58"/>
  <c r="R108" i="58"/>
  <c r="R110" i="58"/>
  <c r="R114" i="58"/>
  <c r="R118" i="58"/>
  <c r="S122" i="58"/>
  <c r="H76" i="58"/>
  <c r="R76" i="58" s="1"/>
  <c r="H97" i="58"/>
  <c r="R122" i="58"/>
  <c r="S125" i="58"/>
  <c r="H58" i="58"/>
  <c r="H62" i="58"/>
  <c r="R62" i="58" s="1"/>
  <c r="E82" i="58"/>
  <c r="E57" i="58" s="1"/>
  <c r="M102" i="58"/>
  <c r="M96" i="58" s="1"/>
  <c r="N96" i="58" s="1"/>
  <c r="C113" i="58"/>
  <c r="F136" i="58"/>
  <c r="F135" i="58" s="1"/>
  <c r="F111" i="58" s="1"/>
  <c r="F3" i="58" s="1"/>
  <c r="Q136" i="58"/>
  <c r="J139" i="58"/>
  <c r="J136" i="58" s="1"/>
  <c r="H141" i="58"/>
  <c r="R141" i="58" s="1"/>
  <c r="C139" i="58"/>
  <c r="D149" i="58"/>
  <c r="M149" i="58"/>
  <c r="N149" i="58" s="1"/>
  <c r="S149" i="58" s="1"/>
  <c r="R152" i="58"/>
  <c r="S156" i="58"/>
  <c r="S163" i="58"/>
  <c r="H165" i="58"/>
  <c r="K165" i="58"/>
  <c r="S165" i="58"/>
  <c r="R166" i="58"/>
  <c r="S166" i="58"/>
  <c r="H169" i="58"/>
  <c r="K169" i="58"/>
  <c r="S170" i="58"/>
  <c r="M112" i="58"/>
  <c r="S134" i="58"/>
  <c r="S147" i="58"/>
  <c r="R148" i="58"/>
  <c r="K149" i="58"/>
  <c r="R154" i="58"/>
  <c r="R158" i="58"/>
  <c r="R159" i="58"/>
  <c r="S161" i="58"/>
  <c r="S167" i="58"/>
  <c r="S174" i="58"/>
  <c r="S153" i="58"/>
  <c r="Y160" i="58"/>
  <c r="J113" i="58"/>
  <c r="J112" i="58" s="1"/>
  <c r="N139" i="58"/>
  <c r="S139" i="58" s="1"/>
  <c r="D177" i="58"/>
  <c r="H178" i="58"/>
  <c r="R178" i="58" s="1"/>
  <c r="D164" i="58"/>
  <c r="H164" i="58" s="1"/>
  <c r="P164" i="58"/>
  <c r="Q164" i="58" s="1"/>
  <c r="K179" i="58"/>
  <c r="N181" i="58"/>
  <c r="S181" i="58" s="1"/>
  <c r="D180" i="58"/>
  <c r="D179" i="58" s="1"/>
  <c r="S190" i="58"/>
  <c r="S194" i="58"/>
  <c r="S198" i="58"/>
  <c r="S205" i="58"/>
  <c r="S212" i="58"/>
  <c r="S214" i="58"/>
  <c r="R170" i="58"/>
  <c r="R174" i="58"/>
  <c r="N176" i="58"/>
  <c r="M175" i="58"/>
  <c r="N175" i="58" s="1"/>
  <c r="Q177" i="58"/>
  <c r="S177" i="58" s="1"/>
  <c r="P176" i="58"/>
  <c r="S182" i="58"/>
  <c r="S186" i="58"/>
  <c r="N172" i="58"/>
  <c r="S172" i="58" s="1"/>
  <c r="S173" i="58"/>
  <c r="N180" i="58"/>
  <c r="S180" i="58" s="1"/>
  <c r="H206" i="58"/>
  <c r="R206" i="58" s="1"/>
  <c r="R213" i="58"/>
  <c r="C179" i="58"/>
  <c r="C175" i="58" s="1"/>
  <c r="C188" i="58"/>
  <c r="C196" i="58"/>
  <c r="C200" i="58"/>
  <c r="H208" i="58"/>
  <c r="R208" i="58" s="1"/>
  <c r="H201" i="58" l="1"/>
  <c r="R201" i="58" s="1"/>
  <c r="R189" i="58"/>
  <c r="S30" i="58"/>
  <c r="C57" i="58"/>
  <c r="S48" i="58"/>
  <c r="S78" i="58"/>
  <c r="R197" i="58"/>
  <c r="R102" i="58"/>
  <c r="R96" i="58"/>
  <c r="J57" i="58"/>
  <c r="K57" i="58" s="1"/>
  <c r="S96" i="58"/>
  <c r="S89" i="58"/>
  <c r="R24" i="58"/>
  <c r="W36" i="58"/>
  <c r="S97" i="58"/>
  <c r="R121" i="58"/>
  <c r="S141" i="58"/>
  <c r="R36" i="58"/>
  <c r="R151" i="58"/>
  <c r="C4" i="58"/>
  <c r="S164" i="58"/>
  <c r="K113" i="58"/>
  <c r="M135" i="58"/>
  <c r="N135" i="58" s="1"/>
  <c r="S135" i="58" s="1"/>
  <c r="S201" i="58"/>
  <c r="S188" i="58"/>
  <c r="R115" i="58"/>
  <c r="R58" i="58"/>
  <c r="X36" i="58"/>
  <c r="K5" i="58"/>
  <c r="H202" i="58"/>
  <c r="R202" i="58" s="1"/>
  <c r="H179" i="58"/>
  <c r="R179" i="58" s="1"/>
  <c r="S136" i="58"/>
  <c r="R97" i="58"/>
  <c r="R83" i="58"/>
  <c r="S195" i="58"/>
  <c r="Q196" i="58"/>
  <c r="S196" i="58" s="1"/>
  <c r="S113" i="58"/>
  <c r="R43" i="58"/>
  <c r="P111" i="58"/>
  <c r="Q111" i="58" s="1"/>
  <c r="Q6" i="58"/>
  <c r="S6" i="58" s="1"/>
  <c r="P5" i="58"/>
  <c r="Q5" i="58" s="1"/>
  <c r="Z33" i="58"/>
  <c r="AA33" i="58" s="1"/>
  <c r="AC33" i="58" s="1"/>
  <c r="R164" i="58"/>
  <c r="D57" i="58"/>
  <c r="H57" i="58" s="1"/>
  <c r="R186" i="58"/>
  <c r="R192" i="58"/>
  <c r="H188" i="58"/>
  <c r="R188" i="58" s="1"/>
  <c r="R165" i="58"/>
  <c r="G4" i="58"/>
  <c r="G3" i="58" s="1"/>
  <c r="F217" i="58"/>
  <c r="F2" i="58"/>
  <c r="P175" i="58"/>
  <c r="Q175" i="58" s="1"/>
  <c r="S175" i="58" s="1"/>
  <c r="Q176" i="58"/>
  <c r="S176" i="58" s="1"/>
  <c r="D176" i="58"/>
  <c r="H177" i="58"/>
  <c r="R177" i="58" s="1"/>
  <c r="N112" i="58"/>
  <c r="S112" i="58" s="1"/>
  <c r="H139" i="58"/>
  <c r="C136" i="58"/>
  <c r="D5" i="58"/>
  <c r="H30" i="58"/>
  <c r="R30" i="58" s="1"/>
  <c r="Y36" i="58"/>
  <c r="Z34" i="58"/>
  <c r="AA34" i="58" s="1"/>
  <c r="AC34" i="58" s="1"/>
  <c r="M5" i="58"/>
  <c r="H200" i="58"/>
  <c r="R200" i="58" s="1"/>
  <c r="C199" i="58"/>
  <c r="H199" i="58" s="1"/>
  <c r="R199" i="58" s="1"/>
  <c r="H180" i="58"/>
  <c r="R180" i="58" s="1"/>
  <c r="K139" i="58"/>
  <c r="R169" i="58"/>
  <c r="M57" i="58"/>
  <c r="N57" i="58" s="1"/>
  <c r="N102" i="58"/>
  <c r="S102" i="58" s="1"/>
  <c r="T102" i="58" s="1"/>
  <c r="H82" i="58"/>
  <c r="R82" i="58" s="1"/>
  <c r="H78" i="58"/>
  <c r="R78" i="58" s="1"/>
  <c r="H26" i="58"/>
  <c r="R26" i="58" s="1"/>
  <c r="H196" i="58"/>
  <c r="R196" i="58" s="1"/>
  <c r="K112" i="58"/>
  <c r="J135" i="58"/>
  <c r="K135" i="58" s="1"/>
  <c r="K136" i="58"/>
  <c r="C112" i="58"/>
  <c r="H113" i="58"/>
  <c r="U80" i="58"/>
  <c r="Z32" i="58"/>
  <c r="E4" i="58"/>
  <c r="E3" i="58" s="1"/>
  <c r="D135" i="58"/>
  <c r="D111" i="58" s="1"/>
  <c r="H149" i="58"/>
  <c r="R149" i="58" s="1"/>
  <c r="P57" i="58"/>
  <c r="Z36" i="58" l="1"/>
  <c r="R57" i="58"/>
  <c r="J4" i="58"/>
  <c r="K4" i="58" s="1"/>
  <c r="R113" i="58"/>
  <c r="R139" i="58"/>
  <c r="M111" i="58"/>
  <c r="N111" i="58" s="1"/>
  <c r="S111" i="58" s="1"/>
  <c r="C195" i="58"/>
  <c r="H195" i="58" s="1"/>
  <c r="R195" i="58" s="1"/>
  <c r="G217" i="58"/>
  <c r="G2" i="58"/>
  <c r="E217" i="58"/>
  <c r="E2" i="58"/>
  <c r="D175" i="58"/>
  <c r="H175" i="58" s="1"/>
  <c r="R175" i="58" s="1"/>
  <c r="H176" i="58"/>
  <c r="R176" i="58" s="1"/>
  <c r="M4" i="58"/>
  <c r="N5" i="58"/>
  <c r="S5" i="58" s="1"/>
  <c r="D4" i="58"/>
  <c r="H5" i="58"/>
  <c r="R5" i="58" s="1"/>
  <c r="Q57" i="58"/>
  <c r="P4" i="58"/>
  <c r="H112" i="58"/>
  <c r="R112" i="58" s="1"/>
  <c r="J111" i="58"/>
  <c r="S57" i="58"/>
  <c r="AA32" i="58"/>
  <c r="H136" i="58"/>
  <c r="R136" i="58" s="1"/>
  <c r="C135" i="58"/>
  <c r="H135" i="58" s="1"/>
  <c r="R135" i="58" s="1"/>
  <c r="AA36" i="58" l="1"/>
  <c r="AC32" i="58"/>
  <c r="AC36" i="58" s="1"/>
  <c r="C111" i="58"/>
  <c r="D3" i="58"/>
  <c r="H4" i="58"/>
  <c r="R4" i="58" s="1"/>
  <c r="P3" i="58"/>
  <c r="Q4" i="58"/>
  <c r="K111" i="58"/>
  <c r="J3" i="58"/>
  <c r="M3" i="58"/>
  <c r="N4" i="58"/>
  <c r="S4" i="58" s="1"/>
  <c r="M217" i="58" l="1"/>
  <c r="N217" i="58" s="1"/>
  <c r="M2" i="58"/>
  <c r="N2" i="58" s="1"/>
  <c r="N3" i="58"/>
  <c r="D217" i="58"/>
  <c r="D2" i="58"/>
  <c r="P217" i="58"/>
  <c r="Q217" i="58" s="1"/>
  <c r="P2" i="58"/>
  <c r="Q2" i="58" s="1"/>
  <c r="Q3" i="58"/>
  <c r="J217" i="58"/>
  <c r="K217" i="58" s="1"/>
  <c r="T219" i="58" s="1"/>
  <c r="K3" i="58"/>
  <c r="J2" i="58"/>
  <c r="K2" i="58" s="1"/>
  <c r="H111" i="58"/>
  <c r="R111" i="58" s="1"/>
  <c r="C3" i="58"/>
  <c r="S3" i="58" l="1"/>
  <c r="S2" i="58"/>
  <c r="T2" i="58" s="1"/>
  <c r="C217" i="58"/>
  <c r="H217" i="58" s="1"/>
  <c r="R217" i="58" s="1"/>
  <c r="C2" i="58"/>
  <c r="H2" i="58" s="1"/>
  <c r="R2" i="58" s="1"/>
  <c r="H3" i="58"/>
  <c r="R3" i="58" s="1"/>
  <c r="S217" i="58"/>
  <c r="M215" i="57" l="1"/>
  <c r="M117" i="57" l="1"/>
  <c r="M132" i="54"/>
  <c r="M132" i="55"/>
  <c r="M153" i="56" l="1"/>
  <c r="M192" i="57" l="1"/>
  <c r="M191" i="57"/>
  <c r="M190" i="57"/>
  <c r="M149" i="55"/>
  <c r="M90" i="57"/>
  <c r="M89" i="57"/>
  <c r="M38" i="57"/>
  <c r="E117" i="57"/>
  <c r="G63" i="57"/>
  <c r="D159" i="57"/>
  <c r="H225" i="57"/>
  <c r="H224" i="57"/>
  <c r="H223" i="57"/>
  <c r="P222" i="57"/>
  <c r="M222" i="57"/>
  <c r="J222" i="57"/>
  <c r="G222" i="57"/>
  <c r="F222" i="57"/>
  <c r="E222" i="57"/>
  <c r="D222" i="57"/>
  <c r="C222" i="57"/>
  <c r="H221" i="57"/>
  <c r="H220" i="57"/>
  <c r="P219" i="57"/>
  <c r="M219" i="57"/>
  <c r="J219" i="57"/>
  <c r="G219" i="57"/>
  <c r="F219" i="57"/>
  <c r="E219" i="57"/>
  <c r="D219" i="57"/>
  <c r="C219" i="57"/>
  <c r="H218" i="57"/>
  <c r="D217" i="57"/>
  <c r="H217" i="57" s="1"/>
  <c r="H216" i="57"/>
  <c r="P215" i="57"/>
  <c r="P210" i="57" s="1"/>
  <c r="J215" i="57"/>
  <c r="G215" i="57"/>
  <c r="F215" i="57"/>
  <c r="E215" i="57"/>
  <c r="C215" i="57"/>
  <c r="H214" i="57"/>
  <c r="H213" i="57"/>
  <c r="D213" i="57"/>
  <c r="H212" i="57"/>
  <c r="D212" i="57"/>
  <c r="P211" i="57"/>
  <c r="M211" i="57"/>
  <c r="J211" i="57"/>
  <c r="G211" i="57"/>
  <c r="F211" i="57"/>
  <c r="F210" i="57" s="1"/>
  <c r="E211" i="57"/>
  <c r="C211" i="57"/>
  <c r="P208" i="57"/>
  <c r="M208" i="57"/>
  <c r="J208" i="57"/>
  <c r="G208" i="57"/>
  <c r="F208" i="57"/>
  <c r="E208" i="57"/>
  <c r="D208" i="57"/>
  <c r="H207" i="57"/>
  <c r="P206" i="57"/>
  <c r="P205" i="57" s="1"/>
  <c r="M206" i="57"/>
  <c r="M205" i="57" s="1"/>
  <c r="J206" i="57"/>
  <c r="G206" i="57"/>
  <c r="F206" i="57"/>
  <c r="F205" i="57" s="1"/>
  <c r="F204" i="57" s="1"/>
  <c r="E206" i="57"/>
  <c r="E205" i="57" s="1"/>
  <c r="E204" i="57" s="1"/>
  <c r="D206" i="57"/>
  <c r="D205" i="57" s="1"/>
  <c r="D204" i="57" s="1"/>
  <c r="C206" i="57"/>
  <c r="J205" i="57"/>
  <c r="J204" i="57" s="1"/>
  <c r="G205" i="57"/>
  <c r="C205" i="57"/>
  <c r="G204" i="57"/>
  <c r="H203" i="57"/>
  <c r="H202" i="57"/>
  <c r="P201" i="57"/>
  <c r="M201" i="57"/>
  <c r="J201" i="57"/>
  <c r="G201" i="57"/>
  <c r="F201" i="57"/>
  <c r="E201" i="57"/>
  <c r="D201" i="57"/>
  <c r="C201" i="57"/>
  <c r="H200" i="57"/>
  <c r="H199" i="57"/>
  <c r="P198" i="57"/>
  <c r="M198" i="57"/>
  <c r="M197" i="57" s="1"/>
  <c r="J198" i="57"/>
  <c r="G198" i="57"/>
  <c r="G197" i="57" s="1"/>
  <c r="F198" i="57"/>
  <c r="F197" i="57" s="1"/>
  <c r="E198" i="57"/>
  <c r="E197" i="57" s="1"/>
  <c r="D198" i="57"/>
  <c r="D197" i="57" s="1"/>
  <c r="C198" i="57"/>
  <c r="C197" i="57" s="1"/>
  <c r="J197" i="57"/>
  <c r="H196" i="57"/>
  <c r="P195" i="57"/>
  <c r="M195" i="57"/>
  <c r="J195" i="57"/>
  <c r="G195" i="57"/>
  <c r="F195" i="57"/>
  <c r="E195" i="57"/>
  <c r="D195" i="57"/>
  <c r="H195" i="57" s="1"/>
  <c r="C195" i="57"/>
  <c r="H194" i="57"/>
  <c r="H193" i="57"/>
  <c r="H192" i="57"/>
  <c r="D192" i="57"/>
  <c r="G191" i="57"/>
  <c r="G189" i="57" s="1"/>
  <c r="G188" i="57" s="1"/>
  <c r="D191" i="57"/>
  <c r="D190" i="57"/>
  <c r="H190" i="57" s="1"/>
  <c r="P189" i="57"/>
  <c r="M189" i="57"/>
  <c r="M188" i="57" s="1"/>
  <c r="J189" i="57"/>
  <c r="J188" i="57" s="1"/>
  <c r="F189" i="57"/>
  <c r="F188" i="57" s="1"/>
  <c r="E189" i="57"/>
  <c r="E188" i="57" s="1"/>
  <c r="C189" i="57"/>
  <c r="C188" i="57" s="1"/>
  <c r="G187" i="57"/>
  <c r="D187" i="57"/>
  <c r="H187" i="57" s="1"/>
  <c r="P186" i="57"/>
  <c r="P185" i="57" s="1"/>
  <c r="M186" i="57"/>
  <c r="J186" i="57"/>
  <c r="J185" i="57" s="1"/>
  <c r="J184" i="57" s="1"/>
  <c r="G186" i="57"/>
  <c r="G185" i="57" s="1"/>
  <c r="G184" i="57" s="1"/>
  <c r="F186" i="57"/>
  <c r="F185" i="57" s="1"/>
  <c r="F184" i="57" s="1"/>
  <c r="E186" i="57"/>
  <c r="E185" i="57" s="1"/>
  <c r="E184" i="57" s="1"/>
  <c r="D186" i="57"/>
  <c r="C186" i="57"/>
  <c r="H186" i="57" s="1"/>
  <c r="M185" i="57"/>
  <c r="D185" i="57"/>
  <c r="H183" i="57"/>
  <c r="H182" i="57"/>
  <c r="P181" i="57"/>
  <c r="M181" i="57"/>
  <c r="J181" i="57"/>
  <c r="G181" i="57"/>
  <c r="F181" i="57"/>
  <c r="E181" i="57"/>
  <c r="D181" i="57"/>
  <c r="C181" i="57"/>
  <c r="H180" i="57"/>
  <c r="H179" i="57"/>
  <c r="P178" i="57"/>
  <c r="M178" i="57"/>
  <c r="J178" i="57"/>
  <c r="G178" i="57"/>
  <c r="F178" i="57"/>
  <c r="E178" i="57"/>
  <c r="D178" i="57"/>
  <c r="C178" i="57"/>
  <c r="H177" i="57"/>
  <c r="H176" i="57"/>
  <c r="H175" i="57"/>
  <c r="P174" i="57"/>
  <c r="P173" i="57" s="1"/>
  <c r="M174" i="57"/>
  <c r="M173" i="57" s="1"/>
  <c r="J174" i="57"/>
  <c r="G174" i="57"/>
  <c r="F174" i="57"/>
  <c r="E174" i="57"/>
  <c r="E173" i="57" s="1"/>
  <c r="D174" i="57"/>
  <c r="D173" i="57" s="1"/>
  <c r="C174" i="57"/>
  <c r="J173" i="57"/>
  <c r="F173" i="57"/>
  <c r="H172" i="57"/>
  <c r="E171" i="57"/>
  <c r="D171" i="57"/>
  <c r="H171" i="57" s="1"/>
  <c r="H170" i="57"/>
  <c r="H169" i="57"/>
  <c r="H168" i="57"/>
  <c r="H167" i="57"/>
  <c r="H166" i="57"/>
  <c r="H165" i="57"/>
  <c r="AA164" i="57"/>
  <c r="Z164" i="57"/>
  <c r="Y164" i="57"/>
  <c r="H164" i="57"/>
  <c r="X163" i="57"/>
  <c r="X164" i="57" s="1"/>
  <c r="H163" i="57"/>
  <c r="H162" i="57"/>
  <c r="H161" i="57"/>
  <c r="P160" i="57"/>
  <c r="M160" i="57"/>
  <c r="M158" i="57" s="1"/>
  <c r="J160" i="57"/>
  <c r="G160" i="57"/>
  <c r="F160" i="57"/>
  <c r="E160" i="57"/>
  <c r="E158" i="57" s="1"/>
  <c r="D160" i="57"/>
  <c r="H160" i="57" s="1"/>
  <c r="C160" i="57"/>
  <c r="J158" i="57"/>
  <c r="G158" i="57"/>
  <c r="F158" i="57"/>
  <c r="C158" i="57"/>
  <c r="V157" i="57"/>
  <c r="U157" i="57"/>
  <c r="V158" i="57" s="1"/>
  <c r="H157" i="57"/>
  <c r="H156" i="57"/>
  <c r="H155" i="57"/>
  <c r="E154" i="57"/>
  <c r="D154" i="57"/>
  <c r="H153" i="57"/>
  <c r="E152" i="57"/>
  <c r="H152" i="57" s="1"/>
  <c r="H151" i="57"/>
  <c r="P150" i="57"/>
  <c r="M150" i="57"/>
  <c r="M148" i="57" s="1"/>
  <c r="J150" i="57"/>
  <c r="J148" i="57" s="1"/>
  <c r="G150" i="57"/>
  <c r="G148" i="57" s="1"/>
  <c r="G145" i="57" s="1"/>
  <c r="G144" i="57" s="1"/>
  <c r="F150" i="57"/>
  <c r="F148" i="57" s="1"/>
  <c r="E150" i="57"/>
  <c r="E148" i="57" s="1"/>
  <c r="E145" i="57" s="1"/>
  <c r="D150" i="57"/>
  <c r="C150" i="57"/>
  <c r="D149" i="57"/>
  <c r="H147" i="57"/>
  <c r="F146" i="57"/>
  <c r="H146" i="57" s="1"/>
  <c r="D146" i="57"/>
  <c r="C146" i="57"/>
  <c r="J145" i="57"/>
  <c r="H143" i="57"/>
  <c r="P142" i="57"/>
  <c r="M142" i="57"/>
  <c r="J142" i="57"/>
  <c r="G142" i="57"/>
  <c r="F142" i="57"/>
  <c r="E142" i="57"/>
  <c r="D142" i="57"/>
  <c r="C142" i="57"/>
  <c r="H141" i="57"/>
  <c r="H140" i="57"/>
  <c r="H139" i="57"/>
  <c r="H138" i="57"/>
  <c r="H137" i="57"/>
  <c r="H136" i="57"/>
  <c r="H135" i="57"/>
  <c r="H134" i="57"/>
  <c r="H133" i="57"/>
  <c r="H132" i="57"/>
  <c r="H131" i="57"/>
  <c r="P130" i="57"/>
  <c r="M130" i="57"/>
  <c r="J130" i="57"/>
  <c r="G130" i="57"/>
  <c r="F130" i="57"/>
  <c r="E130" i="57"/>
  <c r="D130" i="57"/>
  <c r="C130" i="57"/>
  <c r="H129" i="57"/>
  <c r="H128" i="57"/>
  <c r="H127" i="57"/>
  <c r="H126" i="57"/>
  <c r="H125" i="57"/>
  <c r="P124" i="57"/>
  <c r="P122" i="57" s="1"/>
  <c r="M124" i="57"/>
  <c r="J124" i="57"/>
  <c r="J122" i="57" s="1"/>
  <c r="G124" i="57"/>
  <c r="G122" i="57" s="1"/>
  <c r="F124" i="57"/>
  <c r="E124" i="57"/>
  <c r="D124" i="57"/>
  <c r="D122" i="57" s="1"/>
  <c r="D121" i="57" s="1"/>
  <c r="C124" i="57"/>
  <c r="H123" i="57"/>
  <c r="D123" i="57"/>
  <c r="M122" i="57"/>
  <c r="F122" i="57"/>
  <c r="F121" i="57" s="1"/>
  <c r="E122" i="57"/>
  <c r="E121" i="57" s="1"/>
  <c r="G121" i="57"/>
  <c r="H119" i="57"/>
  <c r="H118" i="57"/>
  <c r="H117" i="57"/>
  <c r="H116" i="57"/>
  <c r="H115" i="57"/>
  <c r="H114" i="57"/>
  <c r="H113" i="57"/>
  <c r="H112" i="57"/>
  <c r="P111" i="57"/>
  <c r="M111" i="57"/>
  <c r="J111" i="57"/>
  <c r="G111" i="57"/>
  <c r="F111" i="57"/>
  <c r="E111" i="57"/>
  <c r="D111" i="57"/>
  <c r="C111" i="57"/>
  <c r="H110" i="57"/>
  <c r="H109" i="57"/>
  <c r="H108" i="57"/>
  <c r="H107" i="57"/>
  <c r="P106" i="57"/>
  <c r="M106" i="57"/>
  <c r="J106" i="57"/>
  <c r="G106" i="57"/>
  <c r="F106" i="57"/>
  <c r="F105" i="57" s="1"/>
  <c r="E106" i="57"/>
  <c r="D106" i="57"/>
  <c r="D105" i="57" s="1"/>
  <c r="C106" i="57"/>
  <c r="E105" i="57"/>
  <c r="H104" i="57"/>
  <c r="H103" i="57"/>
  <c r="H102" i="57"/>
  <c r="H101" i="57"/>
  <c r="H100" i="57"/>
  <c r="H99" i="57"/>
  <c r="P98" i="57"/>
  <c r="M98" i="57"/>
  <c r="J98" i="57"/>
  <c r="G98" i="57"/>
  <c r="F98" i="57"/>
  <c r="E98" i="57"/>
  <c r="D98" i="57"/>
  <c r="H98" i="57" s="1"/>
  <c r="C98" i="57"/>
  <c r="H97" i="57"/>
  <c r="H96" i="57"/>
  <c r="H95" i="57"/>
  <c r="H94" i="57"/>
  <c r="H93" i="57"/>
  <c r="P92" i="57"/>
  <c r="M92" i="57"/>
  <c r="J92" i="57"/>
  <c r="J91" i="57" s="1"/>
  <c r="G92" i="57"/>
  <c r="F92" i="57"/>
  <c r="F91" i="57" s="1"/>
  <c r="E92" i="57"/>
  <c r="D92" i="57"/>
  <c r="D91" i="57" s="1"/>
  <c r="C92" i="57"/>
  <c r="G91" i="57"/>
  <c r="E91" i="57"/>
  <c r="C91" i="57"/>
  <c r="D90" i="57"/>
  <c r="H90" i="57" s="1"/>
  <c r="G89" i="57"/>
  <c r="G87" i="57" s="1"/>
  <c r="D89" i="57"/>
  <c r="D87" i="57" s="1"/>
  <c r="H88" i="57"/>
  <c r="P87" i="57"/>
  <c r="M87" i="57"/>
  <c r="J87" i="57"/>
  <c r="F87" i="57"/>
  <c r="E87" i="57"/>
  <c r="C87" i="57"/>
  <c r="H86" i="57"/>
  <c r="P85" i="57"/>
  <c r="M85" i="57"/>
  <c r="J85" i="57"/>
  <c r="G85" i="57"/>
  <c r="F85" i="57"/>
  <c r="E85" i="57"/>
  <c r="D85" i="57"/>
  <c r="C85" i="57"/>
  <c r="H84" i="57"/>
  <c r="H83" i="57"/>
  <c r="H82" i="57"/>
  <c r="H81" i="57"/>
  <c r="H80" i="57"/>
  <c r="H79" i="57"/>
  <c r="H78" i="57"/>
  <c r="H77" i="57"/>
  <c r="H76" i="57"/>
  <c r="H75" i="57"/>
  <c r="H74" i="57"/>
  <c r="H73" i="57"/>
  <c r="H72" i="57"/>
  <c r="P71" i="57"/>
  <c r="M71" i="57"/>
  <c r="J71" i="57"/>
  <c r="J67" i="57" s="1"/>
  <c r="G71" i="57"/>
  <c r="F71" i="57"/>
  <c r="E71" i="57"/>
  <c r="E67" i="57" s="1"/>
  <c r="E66" i="57" s="1"/>
  <c r="D71" i="57"/>
  <c r="C71" i="57"/>
  <c r="H70" i="57"/>
  <c r="H69" i="57"/>
  <c r="H68" i="57"/>
  <c r="G67" i="57"/>
  <c r="F67" i="57"/>
  <c r="F66" i="57" s="1"/>
  <c r="D67" i="57"/>
  <c r="C67" i="57"/>
  <c r="H65" i="57"/>
  <c r="H64" i="57"/>
  <c r="H63" i="57"/>
  <c r="H62" i="57"/>
  <c r="H61" i="57"/>
  <c r="H60" i="57"/>
  <c r="H59" i="57"/>
  <c r="H58" i="57"/>
  <c r="P57" i="57"/>
  <c r="M57" i="57"/>
  <c r="J57" i="57"/>
  <c r="G57" i="57"/>
  <c r="F57" i="57"/>
  <c r="E57" i="57"/>
  <c r="D57" i="57"/>
  <c r="D51" i="57" s="1"/>
  <c r="C57" i="57"/>
  <c r="H56" i="57"/>
  <c r="H55" i="57"/>
  <c r="H54" i="57"/>
  <c r="H53" i="57"/>
  <c r="P52" i="57"/>
  <c r="M52" i="57"/>
  <c r="J52" i="57"/>
  <c r="G52" i="57"/>
  <c r="G51" i="57" s="1"/>
  <c r="F52" i="57"/>
  <c r="F51" i="57" s="1"/>
  <c r="E52" i="57"/>
  <c r="E51" i="57" s="1"/>
  <c r="D52" i="57"/>
  <c r="C52" i="57"/>
  <c r="H52" i="57" s="1"/>
  <c r="J51" i="57"/>
  <c r="H50" i="57"/>
  <c r="H49" i="57"/>
  <c r="H48" i="57"/>
  <c r="V43" i="57" s="1"/>
  <c r="H47" i="57"/>
  <c r="H46" i="57"/>
  <c r="V41" i="57" s="1"/>
  <c r="V45" i="57" s="1"/>
  <c r="AB45" i="57"/>
  <c r="P45" i="57"/>
  <c r="J45" i="57"/>
  <c r="G45" i="57"/>
  <c r="F45" i="57"/>
  <c r="E45" i="57"/>
  <c r="D45" i="57"/>
  <c r="C45" i="57"/>
  <c r="V44" i="57"/>
  <c r="U44" i="57"/>
  <c r="H44" i="57"/>
  <c r="U43" i="57"/>
  <c r="H43" i="57"/>
  <c r="V42" i="57"/>
  <c r="U42" i="57"/>
  <c r="H42" i="57"/>
  <c r="U41" i="57"/>
  <c r="H41" i="57"/>
  <c r="P40" i="57"/>
  <c r="M40" i="57"/>
  <c r="M39" i="57" s="1"/>
  <c r="J40" i="57"/>
  <c r="J39" i="57" s="1"/>
  <c r="G40" i="57"/>
  <c r="F40" i="57"/>
  <c r="F39" i="57" s="1"/>
  <c r="E40" i="57"/>
  <c r="D40" i="57"/>
  <c r="C40" i="57"/>
  <c r="G39" i="57"/>
  <c r="C39" i="57"/>
  <c r="D38" i="57"/>
  <c r="H38" i="57" s="1"/>
  <c r="E37" i="57"/>
  <c r="H37" i="57" s="1"/>
  <c r="H36" i="57"/>
  <c r="P35" i="57"/>
  <c r="M35" i="57"/>
  <c r="J35" i="57"/>
  <c r="G35" i="57"/>
  <c r="F35" i="57"/>
  <c r="E35" i="57"/>
  <c r="C35" i="57"/>
  <c r="H34" i="57"/>
  <c r="P33" i="57"/>
  <c r="M33" i="57"/>
  <c r="J33" i="57"/>
  <c r="G33" i="57"/>
  <c r="G19" i="57" s="1"/>
  <c r="G15" i="57" s="1"/>
  <c r="F33" i="57"/>
  <c r="E33" i="57"/>
  <c r="D33" i="57"/>
  <c r="C33" i="57"/>
  <c r="C19" i="57" s="1"/>
  <c r="H32" i="57"/>
  <c r="H31" i="57"/>
  <c r="H30" i="57"/>
  <c r="H29" i="57"/>
  <c r="H28" i="57"/>
  <c r="H27" i="57"/>
  <c r="H26" i="57"/>
  <c r="H25" i="57"/>
  <c r="H24" i="57"/>
  <c r="H23" i="57"/>
  <c r="H22" i="57"/>
  <c r="H21" i="57"/>
  <c r="H20" i="57"/>
  <c r="P19" i="57"/>
  <c r="P15" i="57" s="1"/>
  <c r="M19" i="57"/>
  <c r="J19" i="57"/>
  <c r="F19" i="57"/>
  <c r="F15" i="57" s="1"/>
  <c r="E19" i="57"/>
  <c r="E15" i="57" s="1"/>
  <c r="D19" i="57"/>
  <c r="H18" i="57"/>
  <c r="H17" i="57"/>
  <c r="H16" i="57"/>
  <c r="M15" i="57"/>
  <c r="D15" i="57"/>
  <c r="H225" i="56"/>
  <c r="H224" i="56"/>
  <c r="H223" i="56"/>
  <c r="P222" i="56"/>
  <c r="M222" i="56"/>
  <c r="J222" i="56"/>
  <c r="G222" i="56"/>
  <c r="F222" i="56"/>
  <c r="E222" i="56"/>
  <c r="D222" i="56"/>
  <c r="C222" i="56"/>
  <c r="H221" i="56"/>
  <c r="H220" i="56"/>
  <c r="P219" i="56"/>
  <c r="M219" i="56"/>
  <c r="J219" i="56"/>
  <c r="G219" i="56"/>
  <c r="F219" i="56"/>
  <c r="E219" i="56"/>
  <c r="D219" i="56"/>
  <c r="C219" i="56"/>
  <c r="H218" i="56"/>
  <c r="H217" i="56"/>
  <c r="D217" i="56"/>
  <c r="H216" i="56"/>
  <c r="P215" i="56"/>
  <c r="M215" i="56"/>
  <c r="J215" i="56"/>
  <c r="G215" i="56"/>
  <c r="F215" i="56"/>
  <c r="E215" i="56"/>
  <c r="D215" i="56"/>
  <c r="C215" i="56"/>
  <c r="H214" i="56"/>
  <c r="D213" i="56"/>
  <c r="D212" i="56"/>
  <c r="H212" i="56" s="1"/>
  <c r="P211" i="56"/>
  <c r="M211" i="56"/>
  <c r="M210" i="56" s="1"/>
  <c r="J211" i="56"/>
  <c r="J210" i="56" s="1"/>
  <c r="G211" i="56"/>
  <c r="G210" i="56" s="1"/>
  <c r="F211" i="56"/>
  <c r="E211" i="56"/>
  <c r="C211" i="56"/>
  <c r="E210" i="56"/>
  <c r="C210" i="56"/>
  <c r="P208" i="56"/>
  <c r="M208" i="56"/>
  <c r="J208" i="56"/>
  <c r="G208" i="56"/>
  <c r="F208" i="56"/>
  <c r="E208" i="56"/>
  <c r="D208" i="56"/>
  <c r="H207" i="56"/>
  <c r="P206" i="56"/>
  <c r="P205" i="56" s="1"/>
  <c r="P204" i="56" s="1"/>
  <c r="M206" i="56"/>
  <c r="J206" i="56"/>
  <c r="G206" i="56"/>
  <c r="F206" i="56"/>
  <c r="F205" i="56" s="1"/>
  <c r="E206" i="56"/>
  <c r="E205" i="56" s="1"/>
  <c r="E204" i="56" s="1"/>
  <c r="D206" i="56"/>
  <c r="D205" i="56" s="1"/>
  <c r="D204" i="56" s="1"/>
  <c r="C206" i="56"/>
  <c r="C205" i="56" s="1"/>
  <c r="M205" i="56"/>
  <c r="M204" i="56" s="1"/>
  <c r="G205" i="56"/>
  <c r="G204" i="56" s="1"/>
  <c r="F204" i="56"/>
  <c r="H203" i="56"/>
  <c r="H202" i="56"/>
  <c r="P201" i="56"/>
  <c r="M201" i="56"/>
  <c r="J201" i="56"/>
  <c r="G201" i="56"/>
  <c r="F201" i="56"/>
  <c r="E201" i="56"/>
  <c r="D201" i="56"/>
  <c r="C201" i="56"/>
  <c r="H200" i="56"/>
  <c r="H199" i="56"/>
  <c r="P198" i="56"/>
  <c r="M198" i="56"/>
  <c r="M197" i="56" s="1"/>
  <c r="J198" i="56"/>
  <c r="G198" i="56"/>
  <c r="G197" i="56" s="1"/>
  <c r="F198" i="56"/>
  <c r="F197" i="56" s="1"/>
  <c r="E198" i="56"/>
  <c r="D198" i="56"/>
  <c r="C198" i="56"/>
  <c r="C197" i="56" s="1"/>
  <c r="E197" i="56"/>
  <c r="H196" i="56"/>
  <c r="P195" i="56"/>
  <c r="M195" i="56"/>
  <c r="J195" i="56"/>
  <c r="G195" i="56"/>
  <c r="F195" i="56"/>
  <c r="E195" i="56"/>
  <c r="D195" i="56"/>
  <c r="C195" i="56"/>
  <c r="H194" i="56"/>
  <c r="H193" i="56"/>
  <c r="D192" i="56"/>
  <c r="H192" i="56" s="1"/>
  <c r="G191" i="56"/>
  <c r="G189" i="56" s="1"/>
  <c r="G188" i="56" s="1"/>
  <c r="D191" i="56"/>
  <c r="H190" i="56"/>
  <c r="D190" i="56"/>
  <c r="D189" i="56" s="1"/>
  <c r="P189" i="56"/>
  <c r="M189" i="56"/>
  <c r="J189" i="56"/>
  <c r="J188" i="56" s="1"/>
  <c r="F189" i="56"/>
  <c r="F188" i="56" s="1"/>
  <c r="E189" i="56"/>
  <c r="C189" i="56"/>
  <c r="C188" i="56" s="1"/>
  <c r="P188" i="56"/>
  <c r="G187" i="56"/>
  <c r="D187" i="56"/>
  <c r="D186" i="56" s="1"/>
  <c r="P186" i="56"/>
  <c r="M186" i="56"/>
  <c r="M185" i="56" s="1"/>
  <c r="J186" i="56"/>
  <c r="J185" i="56" s="1"/>
  <c r="F186" i="56"/>
  <c r="F185" i="56" s="1"/>
  <c r="E186" i="56"/>
  <c r="E185" i="56" s="1"/>
  <c r="C186" i="56"/>
  <c r="C185" i="56" s="1"/>
  <c r="C184" i="56" s="1"/>
  <c r="H183" i="56"/>
  <c r="H182" i="56"/>
  <c r="P181" i="56"/>
  <c r="M181" i="56"/>
  <c r="J181" i="56"/>
  <c r="G181" i="56"/>
  <c r="F181" i="56"/>
  <c r="E181" i="56"/>
  <c r="D181" i="56"/>
  <c r="C181" i="56"/>
  <c r="H180" i="56"/>
  <c r="H179" i="56"/>
  <c r="P178" i="56"/>
  <c r="M178" i="56"/>
  <c r="J178" i="56"/>
  <c r="G178" i="56"/>
  <c r="F178" i="56"/>
  <c r="E178" i="56"/>
  <c r="D178" i="56"/>
  <c r="H178" i="56" s="1"/>
  <c r="C178" i="56"/>
  <c r="H177" i="56"/>
  <c r="H176" i="56"/>
  <c r="H175" i="56"/>
  <c r="P174" i="56"/>
  <c r="M174" i="56"/>
  <c r="J174" i="56"/>
  <c r="G174" i="56"/>
  <c r="F174" i="56"/>
  <c r="F173" i="56" s="1"/>
  <c r="E174" i="56"/>
  <c r="E173" i="56" s="1"/>
  <c r="D174" i="56"/>
  <c r="C174" i="56"/>
  <c r="C173" i="56" s="1"/>
  <c r="M173" i="56"/>
  <c r="H172" i="56"/>
  <c r="E171" i="56"/>
  <c r="D171" i="56"/>
  <c r="H171" i="56" s="1"/>
  <c r="H170" i="56"/>
  <c r="H169" i="56"/>
  <c r="H168" i="56"/>
  <c r="H167" i="56"/>
  <c r="H166" i="56"/>
  <c r="H165" i="56"/>
  <c r="AA164" i="56"/>
  <c r="Z164" i="56"/>
  <c r="Y164" i="56"/>
  <c r="X164" i="56"/>
  <c r="Y169" i="56" s="1"/>
  <c r="H164" i="56"/>
  <c r="X163" i="56"/>
  <c r="H163" i="56"/>
  <c r="H162" i="56"/>
  <c r="H161" i="56"/>
  <c r="P160" i="56"/>
  <c r="M160" i="56"/>
  <c r="M158" i="56" s="1"/>
  <c r="J160" i="56"/>
  <c r="J158" i="56" s="1"/>
  <c r="G160" i="56"/>
  <c r="F160" i="56"/>
  <c r="E160" i="56"/>
  <c r="E158" i="56" s="1"/>
  <c r="C160" i="56"/>
  <c r="D159" i="56"/>
  <c r="G158" i="56"/>
  <c r="F158" i="56"/>
  <c r="C158" i="56"/>
  <c r="V157" i="56"/>
  <c r="U157" i="56"/>
  <c r="V158" i="56" s="1"/>
  <c r="H157" i="56"/>
  <c r="H156" i="56"/>
  <c r="H155" i="56"/>
  <c r="E154" i="56"/>
  <c r="E150" i="56" s="1"/>
  <c r="E148" i="56" s="1"/>
  <c r="E145" i="56" s="1"/>
  <c r="D154" i="56"/>
  <c r="H153" i="56"/>
  <c r="E152" i="56"/>
  <c r="H152" i="56" s="1"/>
  <c r="H151" i="56"/>
  <c r="P150" i="56"/>
  <c r="M150" i="56"/>
  <c r="J150" i="56"/>
  <c r="G150" i="56"/>
  <c r="G148" i="56" s="1"/>
  <c r="G145" i="56" s="1"/>
  <c r="G144" i="56" s="1"/>
  <c r="F150" i="56"/>
  <c r="C150" i="56"/>
  <c r="D149" i="56"/>
  <c r="H149" i="56" s="1"/>
  <c r="J148" i="56"/>
  <c r="F148" i="56"/>
  <c r="F145" i="56" s="1"/>
  <c r="F144" i="56" s="1"/>
  <c r="C148" i="56"/>
  <c r="H147" i="56"/>
  <c r="F146" i="56"/>
  <c r="D146" i="56"/>
  <c r="C146" i="56"/>
  <c r="C145" i="56" s="1"/>
  <c r="C144" i="56" s="1"/>
  <c r="H143" i="56"/>
  <c r="P142" i="56"/>
  <c r="M142" i="56"/>
  <c r="J142" i="56"/>
  <c r="G142" i="56"/>
  <c r="F142" i="56"/>
  <c r="E142" i="56"/>
  <c r="D142" i="56"/>
  <c r="C142" i="56"/>
  <c r="H141" i="56"/>
  <c r="H140" i="56"/>
  <c r="H139" i="56"/>
  <c r="H138" i="56"/>
  <c r="H137" i="56"/>
  <c r="H136" i="56"/>
  <c r="H135" i="56"/>
  <c r="H134" i="56"/>
  <c r="H133" i="56"/>
  <c r="H132" i="56"/>
  <c r="H131" i="56"/>
  <c r="P130" i="56"/>
  <c r="M130" i="56"/>
  <c r="J130" i="56"/>
  <c r="G130" i="56"/>
  <c r="F130" i="56"/>
  <c r="E130" i="56"/>
  <c r="D130" i="56"/>
  <c r="C130" i="56"/>
  <c r="H129" i="56"/>
  <c r="H128" i="56"/>
  <c r="H127" i="56"/>
  <c r="H126" i="56"/>
  <c r="H125" i="56"/>
  <c r="P124" i="56"/>
  <c r="P122" i="56" s="1"/>
  <c r="M124" i="56"/>
  <c r="M122" i="56" s="1"/>
  <c r="J124" i="56"/>
  <c r="G124" i="56"/>
  <c r="G122" i="56" s="1"/>
  <c r="G121" i="56" s="1"/>
  <c r="F124" i="56"/>
  <c r="F122" i="56" s="1"/>
  <c r="F121" i="56" s="1"/>
  <c r="E124" i="56"/>
  <c r="E122" i="56" s="1"/>
  <c r="D124" i="56"/>
  <c r="D122" i="56" s="1"/>
  <c r="C124" i="56"/>
  <c r="D123" i="56"/>
  <c r="H123" i="56" s="1"/>
  <c r="J122" i="56"/>
  <c r="H119" i="56"/>
  <c r="H118" i="56"/>
  <c r="H117" i="56"/>
  <c r="E117" i="56"/>
  <c r="H116" i="56"/>
  <c r="H115" i="56"/>
  <c r="H114" i="56"/>
  <c r="H113" i="56"/>
  <c r="H112" i="56"/>
  <c r="P111" i="56"/>
  <c r="M111" i="56"/>
  <c r="J111" i="56"/>
  <c r="G111" i="56"/>
  <c r="G105" i="56" s="1"/>
  <c r="F111" i="56"/>
  <c r="E111" i="56"/>
  <c r="D111" i="56"/>
  <c r="C111" i="56"/>
  <c r="C105" i="56" s="1"/>
  <c r="H110" i="56"/>
  <c r="H109" i="56"/>
  <c r="H108" i="56"/>
  <c r="H107" i="56"/>
  <c r="P106" i="56"/>
  <c r="M106" i="56"/>
  <c r="J106" i="56"/>
  <c r="G106" i="56"/>
  <c r="F106" i="56"/>
  <c r="F105" i="56" s="1"/>
  <c r="E106" i="56"/>
  <c r="E105" i="56" s="1"/>
  <c r="D106" i="56"/>
  <c r="D105" i="56" s="1"/>
  <c r="C106" i="56"/>
  <c r="J105" i="56"/>
  <c r="H104" i="56"/>
  <c r="H103" i="56"/>
  <c r="H102" i="56"/>
  <c r="H101" i="56"/>
  <c r="H100" i="56"/>
  <c r="H99" i="56"/>
  <c r="P98" i="56"/>
  <c r="M98" i="56"/>
  <c r="J98" i="56"/>
  <c r="G98" i="56"/>
  <c r="F98" i="56"/>
  <c r="E98" i="56"/>
  <c r="D98" i="56"/>
  <c r="C98" i="56"/>
  <c r="H97" i="56"/>
  <c r="H96" i="56"/>
  <c r="H95" i="56"/>
  <c r="H94" i="56"/>
  <c r="H93" i="56"/>
  <c r="P92" i="56"/>
  <c r="M92" i="56"/>
  <c r="J92" i="56"/>
  <c r="J91" i="56" s="1"/>
  <c r="G92" i="56"/>
  <c r="F92" i="56"/>
  <c r="E92" i="56"/>
  <c r="D92" i="56"/>
  <c r="C92" i="56"/>
  <c r="D91" i="56"/>
  <c r="D90" i="56"/>
  <c r="G89" i="56"/>
  <c r="G87" i="56" s="1"/>
  <c r="D89" i="56"/>
  <c r="H88" i="56"/>
  <c r="P87" i="56"/>
  <c r="M87" i="56"/>
  <c r="J87" i="56"/>
  <c r="F87" i="56"/>
  <c r="E87" i="56"/>
  <c r="C87" i="56"/>
  <c r="H86" i="56"/>
  <c r="P85" i="56"/>
  <c r="M85" i="56"/>
  <c r="M71" i="56" s="1"/>
  <c r="M67" i="56" s="1"/>
  <c r="J85" i="56"/>
  <c r="J71" i="56" s="1"/>
  <c r="G85" i="56"/>
  <c r="F85" i="56"/>
  <c r="F71" i="56" s="1"/>
  <c r="F67" i="56" s="1"/>
  <c r="E85" i="56"/>
  <c r="E71" i="56" s="1"/>
  <c r="E67" i="56" s="1"/>
  <c r="D85" i="56"/>
  <c r="C85" i="56"/>
  <c r="H84" i="56"/>
  <c r="H83" i="56"/>
  <c r="H82" i="56"/>
  <c r="H81" i="56"/>
  <c r="H80" i="56"/>
  <c r="H79" i="56"/>
  <c r="H78" i="56"/>
  <c r="H77" i="56"/>
  <c r="H76" i="56"/>
  <c r="H75" i="56"/>
  <c r="H74" i="56"/>
  <c r="H73" i="56"/>
  <c r="H72" i="56"/>
  <c r="P71" i="56"/>
  <c r="P67" i="56" s="1"/>
  <c r="G71" i="56"/>
  <c r="G67" i="56" s="1"/>
  <c r="D71" i="56"/>
  <c r="C71" i="56"/>
  <c r="H71" i="56" s="1"/>
  <c r="H70" i="56"/>
  <c r="H69" i="56"/>
  <c r="H68" i="56"/>
  <c r="D67" i="56"/>
  <c r="C67" i="56"/>
  <c r="H67" i="56" s="1"/>
  <c r="H65" i="56"/>
  <c r="H64" i="56"/>
  <c r="H63" i="56"/>
  <c r="H62" i="56"/>
  <c r="H61" i="56"/>
  <c r="H60" i="56"/>
  <c r="H59" i="56"/>
  <c r="H58" i="56"/>
  <c r="P57" i="56"/>
  <c r="M57" i="56"/>
  <c r="J57" i="56"/>
  <c r="G57" i="56"/>
  <c r="F57" i="56"/>
  <c r="E57" i="56"/>
  <c r="E51" i="56" s="1"/>
  <c r="D57" i="56"/>
  <c r="C57" i="56"/>
  <c r="H56" i="56"/>
  <c r="H55" i="56"/>
  <c r="H54" i="56"/>
  <c r="H53" i="56"/>
  <c r="P52" i="56"/>
  <c r="M52" i="56"/>
  <c r="J52" i="56"/>
  <c r="J51" i="56" s="1"/>
  <c r="G52" i="56"/>
  <c r="G51" i="56" s="1"/>
  <c r="F52" i="56"/>
  <c r="F51" i="56" s="1"/>
  <c r="E52" i="56"/>
  <c r="D52" i="56"/>
  <c r="D51" i="56" s="1"/>
  <c r="C52" i="56"/>
  <c r="C51" i="56" s="1"/>
  <c r="H50" i="56"/>
  <c r="H49" i="56"/>
  <c r="H48" i="56"/>
  <c r="H47" i="56"/>
  <c r="H46" i="56"/>
  <c r="AB45" i="56"/>
  <c r="P45" i="56"/>
  <c r="M45" i="56"/>
  <c r="J45" i="56"/>
  <c r="G45" i="56"/>
  <c r="F45" i="56"/>
  <c r="E45" i="56"/>
  <c r="D45" i="56"/>
  <c r="C45" i="56"/>
  <c r="V44" i="56"/>
  <c r="U44" i="56"/>
  <c r="H44" i="56"/>
  <c r="V43" i="56"/>
  <c r="U43" i="56"/>
  <c r="H43" i="56"/>
  <c r="V42" i="56"/>
  <c r="U42" i="56"/>
  <c r="H42" i="56"/>
  <c r="V41" i="56"/>
  <c r="V45" i="56" s="1"/>
  <c r="U41" i="56"/>
  <c r="U45" i="56" s="1"/>
  <c r="H41" i="56"/>
  <c r="P40" i="56"/>
  <c r="M40" i="56"/>
  <c r="M39" i="56" s="1"/>
  <c r="J40" i="56"/>
  <c r="G40" i="56"/>
  <c r="G39" i="56" s="1"/>
  <c r="F40" i="56"/>
  <c r="E40" i="56"/>
  <c r="E39" i="56" s="1"/>
  <c r="D40" i="56"/>
  <c r="C40" i="56"/>
  <c r="C39" i="56" s="1"/>
  <c r="F39" i="56"/>
  <c r="H38" i="56"/>
  <c r="D38" i="56"/>
  <c r="E37" i="56"/>
  <c r="H37" i="56" s="1"/>
  <c r="H36" i="56"/>
  <c r="P35" i="56"/>
  <c r="M35" i="56"/>
  <c r="J35" i="56"/>
  <c r="G35" i="56"/>
  <c r="F35" i="56"/>
  <c r="E35" i="56"/>
  <c r="D35" i="56"/>
  <c r="H35" i="56" s="1"/>
  <c r="C35" i="56"/>
  <c r="H34" i="56"/>
  <c r="P33" i="56"/>
  <c r="M33" i="56"/>
  <c r="M19" i="56" s="1"/>
  <c r="M15" i="56" s="1"/>
  <c r="J33" i="56"/>
  <c r="J19" i="56" s="1"/>
  <c r="G33" i="56"/>
  <c r="F33" i="56"/>
  <c r="F19" i="56" s="1"/>
  <c r="F15" i="56" s="1"/>
  <c r="E33" i="56"/>
  <c r="E19" i="56" s="1"/>
  <c r="E15" i="56" s="1"/>
  <c r="D33" i="56"/>
  <c r="C33" i="56"/>
  <c r="C19" i="56" s="1"/>
  <c r="C15" i="56" s="1"/>
  <c r="C14" i="56" s="1"/>
  <c r="H32" i="56"/>
  <c r="H31" i="56"/>
  <c r="H30" i="56"/>
  <c r="H29" i="56"/>
  <c r="H28" i="56"/>
  <c r="H27" i="56"/>
  <c r="H26" i="56"/>
  <c r="H25" i="56"/>
  <c r="H24" i="56"/>
  <c r="H23" i="56"/>
  <c r="H22" i="56"/>
  <c r="H21" i="56"/>
  <c r="H20" i="56"/>
  <c r="P19" i="56"/>
  <c r="G19" i="56"/>
  <c r="D19" i="56"/>
  <c r="H18" i="56"/>
  <c r="H17" i="56"/>
  <c r="H16" i="56"/>
  <c r="P15" i="56"/>
  <c r="G15" i="56"/>
  <c r="G14" i="56" s="1"/>
  <c r="D15" i="56"/>
  <c r="E171" i="55"/>
  <c r="E154" i="55"/>
  <c r="G191" i="55"/>
  <c r="G187" i="55"/>
  <c r="G186" i="55" s="1"/>
  <c r="G185" i="55" s="1"/>
  <c r="G89" i="55"/>
  <c r="H225" i="55"/>
  <c r="H224" i="55"/>
  <c r="H223" i="55"/>
  <c r="G222" i="55"/>
  <c r="F222" i="55"/>
  <c r="E222" i="55"/>
  <c r="D222" i="55"/>
  <c r="C222" i="55"/>
  <c r="H221" i="55"/>
  <c r="H220" i="55"/>
  <c r="G219" i="55"/>
  <c r="F219" i="55"/>
  <c r="E219" i="55"/>
  <c r="D219" i="55"/>
  <c r="C219" i="55"/>
  <c r="H218" i="55"/>
  <c r="H217" i="55"/>
  <c r="D217" i="55"/>
  <c r="D215" i="55" s="1"/>
  <c r="H216" i="55"/>
  <c r="G215" i="55"/>
  <c r="F215" i="55"/>
  <c r="E215" i="55"/>
  <c r="C215" i="55"/>
  <c r="C210" i="55" s="1"/>
  <c r="H214" i="55"/>
  <c r="H213" i="55"/>
  <c r="D213" i="55"/>
  <c r="H212" i="55"/>
  <c r="D212" i="55"/>
  <c r="G211" i="55"/>
  <c r="F211" i="55"/>
  <c r="E211" i="55"/>
  <c r="C211" i="55"/>
  <c r="G208" i="55"/>
  <c r="F208" i="55"/>
  <c r="E208" i="55"/>
  <c r="D208" i="55"/>
  <c r="H207" i="55"/>
  <c r="G206" i="55"/>
  <c r="G205" i="55" s="1"/>
  <c r="F206" i="55"/>
  <c r="F205" i="55" s="1"/>
  <c r="E206" i="55"/>
  <c r="D206" i="55"/>
  <c r="D205" i="55" s="1"/>
  <c r="D204" i="55" s="1"/>
  <c r="C206" i="55"/>
  <c r="C205" i="55" s="1"/>
  <c r="E205" i="55"/>
  <c r="E204" i="55" s="1"/>
  <c r="H203" i="55"/>
  <c r="H202" i="55"/>
  <c r="G201" i="55"/>
  <c r="F201" i="55"/>
  <c r="E201" i="55"/>
  <c r="E197" i="55" s="1"/>
  <c r="D201" i="55"/>
  <c r="C201" i="55"/>
  <c r="H200" i="55"/>
  <c r="H199" i="55"/>
  <c r="G198" i="55"/>
  <c r="G197" i="55" s="1"/>
  <c r="F198" i="55"/>
  <c r="F197" i="55" s="1"/>
  <c r="E198" i="55"/>
  <c r="D198" i="55"/>
  <c r="D197" i="55" s="1"/>
  <c r="C198" i="55"/>
  <c r="C197" i="55" s="1"/>
  <c r="H196" i="55"/>
  <c r="G195" i="55"/>
  <c r="F195" i="55"/>
  <c r="E195" i="55"/>
  <c r="D195" i="55"/>
  <c r="H195" i="55" s="1"/>
  <c r="C195" i="55"/>
  <c r="H194" i="55"/>
  <c r="H193" i="55"/>
  <c r="H192" i="55"/>
  <c r="D192" i="55"/>
  <c r="D191" i="55"/>
  <c r="H191" i="55" s="1"/>
  <c r="D190" i="55"/>
  <c r="D189" i="55" s="1"/>
  <c r="D188" i="55" s="1"/>
  <c r="G189" i="55"/>
  <c r="F189" i="55"/>
  <c r="F188" i="55" s="1"/>
  <c r="E189" i="55"/>
  <c r="E188" i="55" s="1"/>
  <c r="C189" i="55"/>
  <c r="C188" i="55" s="1"/>
  <c r="G188" i="55"/>
  <c r="D187" i="55"/>
  <c r="H187" i="55" s="1"/>
  <c r="F186" i="55"/>
  <c r="E186" i="55"/>
  <c r="D186" i="55"/>
  <c r="C186" i="55"/>
  <c r="F185" i="55"/>
  <c r="F184" i="55" s="1"/>
  <c r="E185" i="55"/>
  <c r="C185" i="55"/>
  <c r="H183" i="55"/>
  <c r="H182" i="55"/>
  <c r="G181" i="55"/>
  <c r="F181" i="55"/>
  <c r="E181" i="55"/>
  <c r="D181" i="55"/>
  <c r="C181" i="55"/>
  <c r="H180" i="55"/>
  <c r="H179" i="55"/>
  <c r="G178" i="55"/>
  <c r="F178" i="55"/>
  <c r="E178" i="55"/>
  <c r="D178" i="55"/>
  <c r="H178" i="55" s="1"/>
  <c r="C178" i="55"/>
  <c r="H177" i="55"/>
  <c r="H176" i="55"/>
  <c r="H175" i="55"/>
  <c r="G174" i="55"/>
  <c r="G173" i="55" s="1"/>
  <c r="F174" i="55"/>
  <c r="F173" i="55" s="1"/>
  <c r="E174" i="55"/>
  <c r="D174" i="55"/>
  <c r="C174" i="55"/>
  <c r="C173" i="55"/>
  <c r="H172" i="55"/>
  <c r="D171" i="55"/>
  <c r="H171" i="55" s="1"/>
  <c r="H170" i="55"/>
  <c r="H169" i="55"/>
  <c r="H168" i="55"/>
  <c r="H167" i="55"/>
  <c r="H166" i="55"/>
  <c r="H165" i="55"/>
  <c r="H164" i="55"/>
  <c r="H163" i="55"/>
  <c r="H162" i="55"/>
  <c r="H161" i="55"/>
  <c r="G160" i="55"/>
  <c r="G158" i="55" s="1"/>
  <c r="F160" i="55"/>
  <c r="E160" i="55"/>
  <c r="E158" i="55" s="1"/>
  <c r="D160" i="55"/>
  <c r="C160" i="55"/>
  <c r="D159" i="55"/>
  <c r="H159" i="55" s="1"/>
  <c r="F158" i="55"/>
  <c r="C158" i="55"/>
  <c r="H157" i="55"/>
  <c r="H156" i="55"/>
  <c r="H155" i="55"/>
  <c r="H154" i="55"/>
  <c r="D154" i="55"/>
  <c r="H153" i="55"/>
  <c r="E152" i="55"/>
  <c r="E150" i="55" s="1"/>
  <c r="E148" i="55" s="1"/>
  <c r="E145" i="55" s="1"/>
  <c r="H151" i="55"/>
  <c r="G150" i="55"/>
  <c r="F150" i="55"/>
  <c r="D150" i="55"/>
  <c r="D148" i="55" s="1"/>
  <c r="D145" i="55" s="1"/>
  <c r="C150" i="55"/>
  <c r="C148" i="55" s="1"/>
  <c r="H149" i="55"/>
  <c r="D149" i="55"/>
  <c r="G148" i="55"/>
  <c r="F148" i="55"/>
  <c r="H147" i="55"/>
  <c r="F146" i="55"/>
  <c r="F145" i="55" s="1"/>
  <c r="D146" i="55"/>
  <c r="C146" i="55"/>
  <c r="G145" i="55"/>
  <c r="G144" i="55" s="1"/>
  <c r="H143" i="55"/>
  <c r="G142" i="55"/>
  <c r="F142" i="55"/>
  <c r="E142" i="55"/>
  <c r="D142" i="55"/>
  <c r="C142" i="55"/>
  <c r="H142" i="55" s="1"/>
  <c r="H141" i="55"/>
  <c r="H140" i="55"/>
  <c r="H139" i="55"/>
  <c r="H138" i="55"/>
  <c r="H137" i="55"/>
  <c r="H136" i="55"/>
  <c r="H135" i="55"/>
  <c r="H134" i="55"/>
  <c r="H133" i="55"/>
  <c r="H132" i="55"/>
  <c r="H131" i="55"/>
  <c r="G130" i="55"/>
  <c r="F130" i="55"/>
  <c r="E130" i="55"/>
  <c r="D130" i="55"/>
  <c r="C130" i="55"/>
  <c r="H129" i="55"/>
  <c r="H128" i="55"/>
  <c r="H127" i="55"/>
  <c r="H126" i="55"/>
  <c r="H125" i="55"/>
  <c r="G124" i="55"/>
  <c r="F124" i="55"/>
  <c r="E124" i="55"/>
  <c r="E122" i="55" s="1"/>
  <c r="D124" i="55"/>
  <c r="C124" i="55"/>
  <c r="D123" i="55"/>
  <c r="H123" i="55" s="1"/>
  <c r="G122" i="55"/>
  <c r="G121" i="55" s="1"/>
  <c r="G120" i="55" s="1"/>
  <c r="F122" i="55"/>
  <c r="D122" i="55"/>
  <c r="D121" i="55" s="1"/>
  <c r="C122" i="55"/>
  <c r="C121" i="55"/>
  <c r="H119" i="55"/>
  <c r="H118" i="55"/>
  <c r="E117" i="55"/>
  <c r="H117" i="55" s="1"/>
  <c r="H116" i="55"/>
  <c r="H115" i="55"/>
  <c r="H114" i="55"/>
  <c r="H113" i="55"/>
  <c r="H112" i="55"/>
  <c r="G111" i="55"/>
  <c r="F111" i="55"/>
  <c r="E111" i="55"/>
  <c r="D111" i="55"/>
  <c r="C111" i="55"/>
  <c r="H110" i="55"/>
  <c r="H109" i="55"/>
  <c r="H108" i="55"/>
  <c r="H107" i="55"/>
  <c r="G106" i="55"/>
  <c r="F106" i="55"/>
  <c r="F105" i="55" s="1"/>
  <c r="E106" i="55"/>
  <c r="D106" i="55"/>
  <c r="C106" i="55"/>
  <c r="E105" i="55"/>
  <c r="D105" i="55"/>
  <c r="H104" i="55"/>
  <c r="H103" i="55"/>
  <c r="H102" i="55"/>
  <c r="H101" i="55"/>
  <c r="H100" i="55"/>
  <c r="H99" i="55"/>
  <c r="G98" i="55"/>
  <c r="F98" i="55"/>
  <c r="E98" i="55"/>
  <c r="D98" i="55"/>
  <c r="C98" i="55"/>
  <c r="H98" i="55" s="1"/>
  <c r="H97" i="55"/>
  <c r="H96" i="55"/>
  <c r="H95" i="55"/>
  <c r="H94" i="55"/>
  <c r="H93" i="55"/>
  <c r="G92" i="55"/>
  <c r="G91" i="55" s="1"/>
  <c r="F92" i="55"/>
  <c r="E92" i="55"/>
  <c r="E91" i="55" s="1"/>
  <c r="E66" i="55" s="1"/>
  <c r="D92" i="55"/>
  <c r="D91" i="55" s="1"/>
  <c r="C92" i="55"/>
  <c r="F91" i="55"/>
  <c r="D90" i="55"/>
  <c r="H90" i="55" s="1"/>
  <c r="D89" i="55"/>
  <c r="H89" i="55" s="1"/>
  <c r="H88" i="55"/>
  <c r="G87" i="55"/>
  <c r="F87" i="55"/>
  <c r="E87" i="55"/>
  <c r="C87" i="55"/>
  <c r="H86" i="55"/>
  <c r="G85" i="55"/>
  <c r="G71" i="55" s="1"/>
  <c r="G67" i="55" s="1"/>
  <c r="F85" i="55"/>
  <c r="E85" i="55"/>
  <c r="D85" i="55"/>
  <c r="D71" i="55" s="1"/>
  <c r="D67" i="55" s="1"/>
  <c r="C85" i="55"/>
  <c r="H84" i="55"/>
  <c r="H83" i="55"/>
  <c r="H82" i="55"/>
  <c r="H81" i="55"/>
  <c r="H80" i="55"/>
  <c r="H79" i="55"/>
  <c r="H78" i="55"/>
  <c r="H77" i="55"/>
  <c r="H76" i="55"/>
  <c r="H75" i="55"/>
  <c r="H74" i="55"/>
  <c r="H73" i="55"/>
  <c r="H72" i="55"/>
  <c r="F71" i="55"/>
  <c r="E71" i="55"/>
  <c r="H70" i="55"/>
  <c r="H69" i="55"/>
  <c r="H68" i="55"/>
  <c r="F67" i="55"/>
  <c r="E67" i="55"/>
  <c r="H65" i="55"/>
  <c r="H64" i="55"/>
  <c r="H63" i="55"/>
  <c r="H62" i="55"/>
  <c r="H61" i="55"/>
  <c r="H60" i="55"/>
  <c r="H59" i="55"/>
  <c r="H58" i="55"/>
  <c r="G57" i="55"/>
  <c r="F57" i="55"/>
  <c r="E57" i="55"/>
  <c r="D57" i="55"/>
  <c r="D51" i="55" s="1"/>
  <c r="C57" i="55"/>
  <c r="H56" i="55"/>
  <c r="H55" i="55"/>
  <c r="H54" i="55"/>
  <c r="H53" i="55"/>
  <c r="G52" i="55"/>
  <c r="F52" i="55"/>
  <c r="F51" i="55" s="1"/>
  <c r="E52" i="55"/>
  <c r="D52" i="55"/>
  <c r="C52" i="55"/>
  <c r="G51" i="55"/>
  <c r="H50" i="55"/>
  <c r="H49" i="55"/>
  <c r="H48" i="55"/>
  <c r="H47" i="55"/>
  <c r="H46" i="55"/>
  <c r="G45" i="55"/>
  <c r="F45" i="55"/>
  <c r="E45" i="55"/>
  <c r="D45" i="55"/>
  <c r="C45" i="55"/>
  <c r="H44" i="55"/>
  <c r="H43" i="55"/>
  <c r="H42" i="55"/>
  <c r="H41" i="55"/>
  <c r="G40" i="55"/>
  <c r="G39" i="55" s="1"/>
  <c r="F40" i="55"/>
  <c r="E40" i="55"/>
  <c r="E39" i="55" s="1"/>
  <c r="D40" i="55"/>
  <c r="D39" i="55" s="1"/>
  <c r="C40" i="55"/>
  <c r="F39" i="55"/>
  <c r="D38" i="55"/>
  <c r="H38" i="55" s="1"/>
  <c r="E37" i="55"/>
  <c r="H37" i="55" s="1"/>
  <c r="H36" i="55"/>
  <c r="G35" i="55"/>
  <c r="F35" i="55"/>
  <c r="E35" i="55"/>
  <c r="C35" i="55"/>
  <c r="H34" i="55"/>
  <c r="G33" i="55"/>
  <c r="G19" i="55" s="1"/>
  <c r="G15" i="55" s="1"/>
  <c r="G14" i="55" s="1"/>
  <c r="F33" i="55"/>
  <c r="E33" i="55"/>
  <c r="D33" i="55"/>
  <c r="D19" i="55" s="1"/>
  <c r="D15" i="55" s="1"/>
  <c r="C33" i="55"/>
  <c r="H32" i="55"/>
  <c r="H31" i="55"/>
  <c r="H30" i="55"/>
  <c r="H29" i="55"/>
  <c r="H28" i="55"/>
  <c r="H27" i="55"/>
  <c r="H26" i="55"/>
  <c r="H25" i="55"/>
  <c r="H24" i="55"/>
  <c r="H23" i="55"/>
  <c r="H22" i="55"/>
  <c r="H21" i="55"/>
  <c r="H20" i="55"/>
  <c r="F19" i="55"/>
  <c r="E19" i="55"/>
  <c r="H18" i="55"/>
  <c r="H17" i="55"/>
  <c r="H16" i="55"/>
  <c r="F15" i="55"/>
  <c r="F14" i="55" s="1"/>
  <c r="E15" i="55"/>
  <c r="D171" i="54"/>
  <c r="E171" i="54"/>
  <c r="P222" i="55"/>
  <c r="M222" i="55"/>
  <c r="J222" i="55"/>
  <c r="P219" i="55"/>
  <c r="M219" i="55"/>
  <c r="J219" i="55"/>
  <c r="P215" i="55"/>
  <c r="M215" i="55"/>
  <c r="J215" i="55"/>
  <c r="P211" i="55"/>
  <c r="P210" i="55" s="1"/>
  <c r="M211" i="55"/>
  <c r="M210" i="55" s="1"/>
  <c r="J211" i="55"/>
  <c r="J210" i="55"/>
  <c r="P208" i="55"/>
  <c r="M208" i="55"/>
  <c r="J208" i="55"/>
  <c r="P206" i="55"/>
  <c r="M206" i="55"/>
  <c r="J206" i="55"/>
  <c r="P205" i="55"/>
  <c r="P204" i="55" s="1"/>
  <c r="J205" i="55"/>
  <c r="P201" i="55"/>
  <c r="M201" i="55"/>
  <c r="J201" i="55"/>
  <c r="J197" i="55" s="1"/>
  <c r="P198" i="55"/>
  <c r="M198" i="55"/>
  <c r="J198" i="55"/>
  <c r="P197" i="55"/>
  <c r="P195" i="55"/>
  <c r="M195" i="55"/>
  <c r="J195" i="55"/>
  <c r="P189" i="55"/>
  <c r="M189" i="55"/>
  <c r="J189" i="55"/>
  <c r="P188" i="55"/>
  <c r="J188" i="55"/>
  <c r="P186" i="55"/>
  <c r="M186" i="55"/>
  <c r="J186" i="55"/>
  <c r="P185" i="55"/>
  <c r="P184" i="55" s="1"/>
  <c r="J185" i="55"/>
  <c r="P181" i="55"/>
  <c r="M181" i="55"/>
  <c r="J181" i="55"/>
  <c r="P178" i="55"/>
  <c r="M178" i="55"/>
  <c r="J178" i="55"/>
  <c r="P174" i="55"/>
  <c r="M174" i="55"/>
  <c r="J174" i="55"/>
  <c r="P173" i="55"/>
  <c r="M160" i="55"/>
  <c r="M158" i="55" s="1"/>
  <c r="AA164" i="55"/>
  <c r="Z164" i="55"/>
  <c r="Y164" i="55"/>
  <c r="X163" i="55"/>
  <c r="X164" i="55" s="1"/>
  <c r="Y169" i="55" s="1"/>
  <c r="P160" i="55"/>
  <c r="J160" i="55"/>
  <c r="J158" i="55"/>
  <c r="V157" i="55"/>
  <c r="V158" i="55" s="1"/>
  <c r="U157" i="55"/>
  <c r="P150" i="55"/>
  <c r="P148" i="55" s="1"/>
  <c r="P145" i="55" s="1"/>
  <c r="M150" i="55"/>
  <c r="J150" i="55"/>
  <c r="J148" i="55"/>
  <c r="J145" i="55" s="1"/>
  <c r="P142" i="55"/>
  <c r="M142" i="55"/>
  <c r="J142" i="55"/>
  <c r="P130" i="55"/>
  <c r="M130" i="55"/>
  <c r="J130" i="55"/>
  <c r="P124" i="55"/>
  <c r="P122" i="55" s="1"/>
  <c r="M124" i="55"/>
  <c r="J124" i="55"/>
  <c r="M122" i="55"/>
  <c r="P111" i="55"/>
  <c r="M111" i="55"/>
  <c r="M105" i="55" s="1"/>
  <c r="J111" i="55"/>
  <c r="P106" i="55"/>
  <c r="M106" i="55"/>
  <c r="J106" i="55"/>
  <c r="P105" i="55"/>
  <c r="P98" i="55"/>
  <c r="M98" i="55"/>
  <c r="J98" i="55"/>
  <c r="P92" i="55"/>
  <c r="M92" i="55"/>
  <c r="J92" i="55"/>
  <c r="J91" i="55" s="1"/>
  <c r="P87" i="55"/>
  <c r="M87" i="55"/>
  <c r="J87" i="55"/>
  <c r="P85" i="55"/>
  <c r="P71" i="55" s="1"/>
  <c r="P67" i="55" s="1"/>
  <c r="M85" i="55"/>
  <c r="M71" i="55" s="1"/>
  <c r="J85" i="55"/>
  <c r="J71" i="55"/>
  <c r="J67" i="55" s="1"/>
  <c r="P57" i="55"/>
  <c r="M57" i="55"/>
  <c r="J57" i="55"/>
  <c r="P52" i="55"/>
  <c r="M52" i="55"/>
  <c r="J52" i="55"/>
  <c r="AB45" i="55"/>
  <c r="P45" i="55"/>
  <c r="M45" i="55"/>
  <c r="J45" i="55"/>
  <c r="V44" i="55"/>
  <c r="U44" i="55"/>
  <c r="V43" i="55"/>
  <c r="U43" i="55"/>
  <c r="V42" i="55"/>
  <c r="U42" i="55"/>
  <c r="V41" i="55"/>
  <c r="V45" i="55" s="1"/>
  <c r="U41" i="55"/>
  <c r="P40" i="55"/>
  <c r="M40" i="55"/>
  <c r="J40" i="55"/>
  <c r="J39" i="55" s="1"/>
  <c r="P35" i="55"/>
  <c r="M35" i="55"/>
  <c r="J35" i="55"/>
  <c r="P33" i="55"/>
  <c r="P19" i="55" s="1"/>
  <c r="P15" i="55" s="1"/>
  <c r="M33" i="55"/>
  <c r="M19" i="55" s="1"/>
  <c r="M15" i="55" s="1"/>
  <c r="J33" i="55"/>
  <c r="J19" i="55"/>
  <c r="U45" i="55" l="1"/>
  <c r="J51" i="55"/>
  <c r="M91" i="55"/>
  <c r="C184" i="55"/>
  <c r="Y165" i="55"/>
  <c r="Y167" i="55" s="1"/>
  <c r="J173" i="55"/>
  <c r="D35" i="55"/>
  <c r="D14" i="55" s="1"/>
  <c r="D13" i="55" s="1"/>
  <c r="H40" i="55"/>
  <c r="H57" i="55"/>
  <c r="D87" i="55"/>
  <c r="D66" i="55" s="1"/>
  <c r="H92" i="55"/>
  <c r="H111" i="55"/>
  <c r="F121" i="55"/>
  <c r="H124" i="55"/>
  <c r="E121" i="55"/>
  <c r="H201" i="55"/>
  <c r="F204" i="55"/>
  <c r="E210" i="55"/>
  <c r="H222" i="55"/>
  <c r="G184" i="55"/>
  <c r="E14" i="56"/>
  <c r="H33" i="55"/>
  <c r="H45" i="55"/>
  <c r="E51" i="55"/>
  <c r="E14" i="55" s="1"/>
  <c r="E13" i="55" s="1"/>
  <c r="H85" i="55"/>
  <c r="H122" i="55"/>
  <c r="F144" i="55"/>
  <c r="H174" i="55"/>
  <c r="H181" i="55"/>
  <c r="H197" i="55"/>
  <c r="G204" i="55"/>
  <c r="F210" i="55"/>
  <c r="H219" i="55"/>
  <c r="F66" i="55"/>
  <c r="F13" i="55" s="1"/>
  <c r="C19" i="55"/>
  <c r="H35" i="55"/>
  <c r="C39" i="55"/>
  <c r="H39" i="55" s="1"/>
  <c r="C51" i="55"/>
  <c r="H52" i="55"/>
  <c r="C71" i="55"/>
  <c r="H87" i="55"/>
  <c r="C91" i="55"/>
  <c r="H91" i="55" s="1"/>
  <c r="C105" i="55"/>
  <c r="G105" i="55"/>
  <c r="H146" i="55"/>
  <c r="E173" i="55"/>
  <c r="E184" i="55"/>
  <c r="H190" i="55"/>
  <c r="D211" i="55"/>
  <c r="G210" i="55"/>
  <c r="H33" i="56"/>
  <c r="H40" i="56"/>
  <c r="H89" i="56"/>
  <c r="F91" i="56"/>
  <c r="F66" i="56" s="1"/>
  <c r="G120" i="56"/>
  <c r="H57" i="56"/>
  <c r="G91" i="56"/>
  <c r="G66" i="56" s="1"/>
  <c r="G13" i="56" s="1"/>
  <c r="G12" i="56" s="1"/>
  <c r="H98" i="56"/>
  <c r="D121" i="56"/>
  <c r="H142" i="56"/>
  <c r="G173" i="56"/>
  <c r="D197" i="56"/>
  <c r="P197" i="56"/>
  <c r="F210" i="56"/>
  <c r="H45" i="56"/>
  <c r="H85" i="56"/>
  <c r="E91" i="56"/>
  <c r="E66" i="56" s="1"/>
  <c r="M91" i="56"/>
  <c r="H130" i="56"/>
  <c r="H146" i="56"/>
  <c r="D160" i="56"/>
  <c r="H160" i="56" s="1"/>
  <c r="E188" i="56"/>
  <c r="E184" i="56" s="1"/>
  <c r="H201" i="56"/>
  <c r="H215" i="56"/>
  <c r="P91" i="56"/>
  <c r="H222" i="56"/>
  <c r="H40" i="57"/>
  <c r="H45" i="57"/>
  <c r="F14" i="57"/>
  <c r="U45" i="57"/>
  <c r="E39" i="57"/>
  <c r="E14" i="57" s="1"/>
  <c r="E13" i="57" s="1"/>
  <c r="P51" i="57"/>
  <c r="E144" i="57"/>
  <c r="E120" i="57" s="1"/>
  <c r="Y169" i="57"/>
  <c r="C185" i="57"/>
  <c r="C184" i="57" s="1"/>
  <c r="P197" i="57"/>
  <c r="H205" i="57"/>
  <c r="P121" i="57"/>
  <c r="F145" i="57"/>
  <c r="F144" i="57" s="1"/>
  <c r="H201" i="57"/>
  <c r="G105" i="57"/>
  <c r="G66" i="57" s="1"/>
  <c r="G120" i="57"/>
  <c r="Y165" i="57"/>
  <c r="Y167" i="57" s="1"/>
  <c r="H178" i="57"/>
  <c r="G173" i="57"/>
  <c r="H181" i="57"/>
  <c r="H71" i="57"/>
  <c r="H85" i="57"/>
  <c r="H154" i="57"/>
  <c r="P158" i="57"/>
  <c r="G210" i="57"/>
  <c r="D211" i="57"/>
  <c r="H211" i="57" s="1"/>
  <c r="E210" i="57"/>
  <c r="H219" i="57"/>
  <c r="H222" i="57"/>
  <c r="D158" i="57"/>
  <c r="H158" i="57" s="1"/>
  <c r="J210" i="57"/>
  <c r="M210" i="57"/>
  <c r="M91" i="57"/>
  <c r="M67" i="57"/>
  <c r="H67" i="57"/>
  <c r="H159" i="57"/>
  <c r="P188" i="57"/>
  <c r="P148" i="57"/>
  <c r="M121" i="57"/>
  <c r="J105" i="57"/>
  <c r="P105" i="57"/>
  <c r="M105" i="57"/>
  <c r="P91" i="57"/>
  <c r="J66" i="57"/>
  <c r="P67" i="57"/>
  <c r="M51" i="57"/>
  <c r="J15" i="57"/>
  <c r="J14" i="57"/>
  <c r="F13" i="57"/>
  <c r="H19" i="57"/>
  <c r="C15" i="57"/>
  <c r="G14" i="57"/>
  <c r="G13" i="57" s="1"/>
  <c r="G12" i="57" s="1"/>
  <c r="H57" i="57"/>
  <c r="H33" i="57"/>
  <c r="D39" i="57"/>
  <c r="H39" i="57" s="1"/>
  <c r="P39" i="57"/>
  <c r="P14" i="57" s="1"/>
  <c r="C51" i="57"/>
  <c r="H51" i="57" s="1"/>
  <c r="D66" i="57"/>
  <c r="H87" i="57"/>
  <c r="H91" i="57"/>
  <c r="H111" i="57"/>
  <c r="C105" i="57"/>
  <c r="J121" i="57"/>
  <c r="H106" i="57"/>
  <c r="H149" i="57"/>
  <c r="D148" i="57"/>
  <c r="D145" i="57" s="1"/>
  <c r="D144" i="57" s="1"/>
  <c r="D120" i="57" s="1"/>
  <c r="D35" i="57"/>
  <c r="H89" i="57"/>
  <c r="F120" i="57"/>
  <c r="H124" i="57"/>
  <c r="C122" i="57"/>
  <c r="H92" i="57"/>
  <c r="H130" i="57"/>
  <c r="J144" i="57"/>
  <c r="P145" i="57"/>
  <c r="P144" i="57" s="1"/>
  <c r="P120" i="57" s="1"/>
  <c r="H142" i="57"/>
  <c r="H150" i="57"/>
  <c r="M145" i="57"/>
  <c r="H174" i="57"/>
  <c r="H191" i="57"/>
  <c r="D189" i="57"/>
  <c r="D188" i="57" s="1"/>
  <c r="D184" i="57" s="1"/>
  <c r="H184" i="57" s="1"/>
  <c r="M184" i="57"/>
  <c r="H185" i="57"/>
  <c r="P204" i="57"/>
  <c r="C173" i="57"/>
  <c r="H173" i="57" s="1"/>
  <c r="C148" i="57"/>
  <c r="H197" i="57"/>
  <c r="M204" i="57"/>
  <c r="H198" i="57"/>
  <c r="H206" i="57"/>
  <c r="C210" i="57"/>
  <c r="D215" i="57"/>
  <c r="H215" i="57" s="1"/>
  <c r="C209" i="57"/>
  <c r="P158" i="56"/>
  <c r="J145" i="56"/>
  <c r="J144" i="56" s="1"/>
  <c r="M148" i="56"/>
  <c r="M145" i="56" s="1"/>
  <c r="P121" i="56"/>
  <c r="P105" i="56"/>
  <c r="M105" i="56"/>
  <c r="P51" i="56"/>
  <c r="M51" i="56"/>
  <c r="P39" i="56"/>
  <c r="J39" i="56"/>
  <c r="J15" i="56"/>
  <c r="H19" i="56"/>
  <c r="F14" i="56"/>
  <c r="H51" i="56"/>
  <c r="J67" i="56"/>
  <c r="H124" i="56"/>
  <c r="C122" i="56"/>
  <c r="P185" i="56"/>
  <c r="P184" i="56" s="1"/>
  <c r="D188" i="56"/>
  <c r="H188" i="56" s="1"/>
  <c r="H189" i="56"/>
  <c r="H206" i="56"/>
  <c r="D39" i="56"/>
  <c r="D14" i="56" s="1"/>
  <c r="C66" i="56"/>
  <c r="H15" i="56"/>
  <c r="H52" i="56"/>
  <c r="H90" i="56"/>
  <c r="D87" i="56"/>
  <c r="H87" i="56" s="1"/>
  <c r="H92" i="56"/>
  <c r="C91" i="56"/>
  <c r="H91" i="56" s="1"/>
  <c r="H159" i="56"/>
  <c r="D158" i="56"/>
  <c r="H158" i="56" s="1"/>
  <c r="H105" i="56"/>
  <c r="F120" i="56"/>
  <c r="M121" i="56"/>
  <c r="D150" i="56"/>
  <c r="H154" i="56"/>
  <c r="H111" i="56"/>
  <c r="E121" i="56"/>
  <c r="P148" i="56"/>
  <c r="E144" i="56"/>
  <c r="H173" i="56"/>
  <c r="H106" i="56"/>
  <c r="J121" i="56"/>
  <c r="M188" i="56"/>
  <c r="Y165" i="56"/>
  <c r="Y167" i="56" s="1"/>
  <c r="F184" i="56"/>
  <c r="M184" i="56"/>
  <c r="G186" i="56"/>
  <c r="G185" i="56" s="1"/>
  <c r="G184" i="56" s="1"/>
  <c r="H187" i="56"/>
  <c r="P173" i="56"/>
  <c r="J173" i="56"/>
  <c r="J184" i="56"/>
  <c r="D173" i="56"/>
  <c r="H174" i="56"/>
  <c r="D185" i="56"/>
  <c r="D184" i="56" s="1"/>
  <c r="H184" i="56" s="1"/>
  <c r="H186" i="56"/>
  <c r="H198" i="56"/>
  <c r="H181" i="56"/>
  <c r="H191" i="56"/>
  <c r="H197" i="56"/>
  <c r="H195" i="56"/>
  <c r="H205" i="56"/>
  <c r="D211" i="56"/>
  <c r="H213" i="56"/>
  <c r="C209" i="56"/>
  <c r="H219" i="56"/>
  <c r="J197" i="56"/>
  <c r="J205" i="56"/>
  <c r="J204" i="56" s="1"/>
  <c r="P210" i="56"/>
  <c r="E144" i="55"/>
  <c r="H160" i="55"/>
  <c r="H121" i="55"/>
  <c r="H130" i="55"/>
  <c r="E120" i="55"/>
  <c r="E12" i="55" s="1"/>
  <c r="H188" i="55"/>
  <c r="H186" i="55"/>
  <c r="G66" i="55"/>
  <c r="G13" i="55" s="1"/>
  <c r="G12" i="55" s="1"/>
  <c r="G11" i="55" s="1"/>
  <c r="H148" i="55"/>
  <c r="H189" i="55"/>
  <c r="F120" i="55"/>
  <c r="F12" i="55" s="1"/>
  <c r="D210" i="55"/>
  <c r="H210" i="55" s="1"/>
  <c r="H211" i="55"/>
  <c r="H51" i="55"/>
  <c r="H150" i="55"/>
  <c r="H105" i="55"/>
  <c r="H205" i="55"/>
  <c r="H106" i="55"/>
  <c r="H152" i="55"/>
  <c r="D158" i="55"/>
  <c r="D144" i="55" s="1"/>
  <c r="D120" i="55" s="1"/>
  <c r="D12" i="55" s="1"/>
  <c r="D173" i="55"/>
  <c r="H173" i="55" s="1"/>
  <c r="H198" i="55"/>
  <c r="H206" i="55"/>
  <c r="C209" i="55"/>
  <c r="H215" i="55"/>
  <c r="C145" i="55"/>
  <c r="D185" i="55"/>
  <c r="D184" i="55" s="1"/>
  <c r="H184" i="55" s="1"/>
  <c r="P158" i="55"/>
  <c r="P144" i="55"/>
  <c r="J144" i="55"/>
  <c r="M148" i="55"/>
  <c r="M145" i="55" s="1"/>
  <c r="M144" i="55" s="1"/>
  <c r="M121" i="55"/>
  <c r="P121" i="55"/>
  <c r="J105" i="55"/>
  <c r="P91" i="55"/>
  <c r="M67" i="55"/>
  <c r="M66" i="55" s="1"/>
  <c r="M51" i="55"/>
  <c r="J15" i="55"/>
  <c r="J14" i="55" s="1"/>
  <c r="M39" i="55"/>
  <c r="P39" i="55"/>
  <c r="P51" i="55"/>
  <c r="M173" i="55"/>
  <c r="J184" i="55"/>
  <c r="J122" i="55"/>
  <c r="J121" i="55" s="1"/>
  <c r="M188" i="55"/>
  <c r="M185" i="55"/>
  <c r="M197" i="55"/>
  <c r="J204" i="55"/>
  <c r="M205" i="55"/>
  <c r="M171" i="54"/>
  <c r="E12" i="57" l="1"/>
  <c r="F13" i="56"/>
  <c r="F12" i="56" s="1"/>
  <c r="H39" i="56"/>
  <c r="H71" i="55"/>
  <c r="C67" i="55"/>
  <c r="G226" i="56"/>
  <c r="H189" i="57"/>
  <c r="H19" i="55"/>
  <c r="C15" i="55"/>
  <c r="E13" i="56"/>
  <c r="J66" i="55"/>
  <c r="H158" i="55"/>
  <c r="D66" i="56"/>
  <c r="H66" i="56" s="1"/>
  <c r="D14" i="57"/>
  <c r="D13" i="57" s="1"/>
  <c r="F12" i="57"/>
  <c r="M120" i="55"/>
  <c r="M66" i="57"/>
  <c r="P184" i="57"/>
  <c r="J13" i="57"/>
  <c r="P66" i="57"/>
  <c r="M14" i="57"/>
  <c r="M144" i="57"/>
  <c r="H105" i="57"/>
  <c r="C66" i="57"/>
  <c r="H66" i="57" s="1"/>
  <c r="G226" i="57"/>
  <c r="G11" i="57"/>
  <c r="H209" i="57"/>
  <c r="C208" i="57"/>
  <c r="H122" i="57"/>
  <c r="C121" i="57"/>
  <c r="J120" i="57"/>
  <c r="P13" i="57"/>
  <c r="H15" i="57"/>
  <c r="C14" i="57"/>
  <c r="D210" i="57"/>
  <c r="H210" i="57" s="1"/>
  <c r="H188" i="57"/>
  <c r="F226" i="57"/>
  <c r="F11" i="57"/>
  <c r="C145" i="57"/>
  <c r="H148" i="57"/>
  <c r="D12" i="57"/>
  <c r="H35" i="57"/>
  <c r="M144" i="56"/>
  <c r="M120" i="56"/>
  <c r="P66" i="56"/>
  <c r="M66" i="56"/>
  <c r="M14" i="56"/>
  <c r="P14" i="56"/>
  <c r="D13" i="56"/>
  <c r="H14" i="56"/>
  <c r="J14" i="56"/>
  <c r="J120" i="56"/>
  <c r="H185" i="56"/>
  <c r="P145" i="56"/>
  <c r="E120" i="56"/>
  <c r="E12" i="56" s="1"/>
  <c r="H150" i="56"/>
  <c r="D148" i="56"/>
  <c r="H122" i="56"/>
  <c r="C121" i="56"/>
  <c r="J66" i="56"/>
  <c r="G11" i="56"/>
  <c r="H209" i="56"/>
  <c r="C208" i="56"/>
  <c r="H211" i="56"/>
  <c r="D210" i="56"/>
  <c r="H210" i="56" s="1"/>
  <c r="F226" i="56"/>
  <c r="F11" i="56"/>
  <c r="C13" i="56"/>
  <c r="E226" i="55"/>
  <c r="E11" i="55"/>
  <c r="G226" i="55"/>
  <c r="F11" i="55"/>
  <c r="F226" i="55"/>
  <c r="D226" i="55"/>
  <c r="D11" i="55"/>
  <c r="H185" i="55"/>
  <c r="C144" i="55"/>
  <c r="H145" i="55"/>
  <c r="C208" i="55"/>
  <c r="H209" i="55"/>
  <c r="P120" i="55"/>
  <c r="J120" i="55"/>
  <c r="P66" i="55"/>
  <c r="P14" i="55"/>
  <c r="M14" i="55"/>
  <c r="M13" i="55" s="1"/>
  <c r="J13" i="55"/>
  <c r="M184" i="55"/>
  <c r="M204" i="55"/>
  <c r="M137" i="54"/>
  <c r="M89" i="54"/>
  <c r="M45" i="54"/>
  <c r="M40" i="54"/>
  <c r="M38" i="54"/>
  <c r="H15" i="55" l="1"/>
  <c r="C14" i="55"/>
  <c r="H67" i="55"/>
  <c r="C66" i="55"/>
  <c r="H66" i="55" s="1"/>
  <c r="E226" i="57"/>
  <c r="E11" i="57"/>
  <c r="M39" i="54"/>
  <c r="P13" i="55"/>
  <c r="M12" i="55"/>
  <c r="M226" i="55" s="1"/>
  <c r="M13" i="57"/>
  <c r="J12" i="57"/>
  <c r="J11" i="57" s="1"/>
  <c r="P12" i="57"/>
  <c r="H121" i="57"/>
  <c r="M120" i="57"/>
  <c r="D226" i="57"/>
  <c r="D11" i="57"/>
  <c r="H145" i="57"/>
  <c r="C144" i="57"/>
  <c r="H144" i="57" s="1"/>
  <c r="C13" i="57"/>
  <c r="H14" i="57"/>
  <c r="H208" i="57"/>
  <c r="C204" i="57"/>
  <c r="H204" i="57" s="1"/>
  <c r="M13" i="56"/>
  <c r="P13" i="56"/>
  <c r="H13" i="56"/>
  <c r="H208" i="56"/>
  <c r="C204" i="56"/>
  <c r="H204" i="56" s="1"/>
  <c r="D145" i="56"/>
  <c r="H148" i="56"/>
  <c r="P144" i="56"/>
  <c r="H121" i="56"/>
  <c r="C120" i="56"/>
  <c r="E226" i="56"/>
  <c r="E11" i="56"/>
  <c r="J13" i="56"/>
  <c r="H208" i="55"/>
  <c r="C204" i="55"/>
  <c r="H204" i="55" s="1"/>
  <c r="H144" i="55"/>
  <c r="C120" i="55"/>
  <c r="H120" i="55" s="1"/>
  <c r="P12" i="55"/>
  <c r="P11" i="55" s="1"/>
  <c r="J12" i="55"/>
  <c r="P226" i="55" l="1"/>
  <c r="H14" i="55"/>
  <c r="C13" i="55"/>
  <c r="M11" i="55"/>
  <c r="J226" i="57"/>
  <c r="P226" i="57"/>
  <c r="P11" i="57"/>
  <c r="M12" i="57"/>
  <c r="C12" i="57"/>
  <c r="H13" i="57"/>
  <c r="C120" i="57"/>
  <c r="H120" i="57" s="1"/>
  <c r="M12" i="56"/>
  <c r="J12" i="56"/>
  <c r="P120" i="56"/>
  <c r="C12" i="56"/>
  <c r="D144" i="56"/>
  <c r="H145" i="56"/>
  <c r="J11" i="55"/>
  <c r="J226" i="55"/>
  <c r="H225" i="54"/>
  <c r="H224" i="54"/>
  <c r="H223" i="54"/>
  <c r="P222" i="54"/>
  <c r="M222" i="54"/>
  <c r="J222" i="54"/>
  <c r="G222" i="54"/>
  <c r="F222" i="54"/>
  <c r="E222" i="54"/>
  <c r="D222" i="54"/>
  <c r="C222" i="54"/>
  <c r="H221" i="54"/>
  <c r="H220" i="54"/>
  <c r="P219" i="54"/>
  <c r="M219" i="54"/>
  <c r="J219" i="54"/>
  <c r="G219" i="54"/>
  <c r="F219" i="54"/>
  <c r="E219" i="54"/>
  <c r="D219" i="54"/>
  <c r="C219" i="54"/>
  <c r="H218" i="54"/>
  <c r="H217" i="54"/>
  <c r="D217" i="54"/>
  <c r="D215" i="54" s="1"/>
  <c r="H216" i="54"/>
  <c r="P215" i="54"/>
  <c r="M215" i="54"/>
  <c r="J215" i="54"/>
  <c r="G215" i="54"/>
  <c r="F215" i="54"/>
  <c r="E215" i="54"/>
  <c r="E210" i="54" s="1"/>
  <c r="C215" i="54"/>
  <c r="H214" i="54"/>
  <c r="D213" i="54"/>
  <c r="H213" i="54" s="1"/>
  <c r="D212" i="54"/>
  <c r="H212" i="54" s="1"/>
  <c r="P211" i="54"/>
  <c r="M211" i="54"/>
  <c r="M210" i="54" s="1"/>
  <c r="J211" i="54"/>
  <c r="G211" i="54"/>
  <c r="F211" i="54"/>
  <c r="F210" i="54" s="1"/>
  <c r="E211" i="54"/>
  <c r="C211" i="54"/>
  <c r="P208" i="54"/>
  <c r="M208" i="54"/>
  <c r="J208" i="54"/>
  <c r="G208" i="54"/>
  <c r="F208" i="54"/>
  <c r="E208" i="54"/>
  <c r="D208" i="54"/>
  <c r="H207" i="54"/>
  <c r="P206" i="54"/>
  <c r="P205" i="54" s="1"/>
  <c r="P204" i="54" s="1"/>
  <c r="M206" i="54"/>
  <c r="M205" i="54" s="1"/>
  <c r="J206" i="54"/>
  <c r="J205" i="54" s="1"/>
  <c r="J204" i="54" s="1"/>
  <c r="G206" i="54"/>
  <c r="G205" i="54" s="1"/>
  <c r="F206" i="54"/>
  <c r="F205" i="54" s="1"/>
  <c r="F204" i="54" s="1"/>
  <c r="E206" i="54"/>
  <c r="E205" i="54" s="1"/>
  <c r="D206" i="54"/>
  <c r="D205" i="54" s="1"/>
  <c r="D204" i="54" s="1"/>
  <c r="C206" i="54"/>
  <c r="C205" i="54" s="1"/>
  <c r="H203" i="54"/>
  <c r="H202" i="54"/>
  <c r="P201" i="54"/>
  <c r="M201" i="54"/>
  <c r="J201" i="54"/>
  <c r="G201" i="54"/>
  <c r="F201" i="54"/>
  <c r="E201" i="54"/>
  <c r="D201" i="54"/>
  <c r="C201" i="54"/>
  <c r="H200" i="54"/>
  <c r="H199" i="54"/>
  <c r="P198" i="54"/>
  <c r="M198" i="54"/>
  <c r="M197" i="54" s="1"/>
  <c r="J198" i="54"/>
  <c r="G198" i="54"/>
  <c r="F198" i="54"/>
  <c r="F197" i="54" s="1"/>
  <c r="E198" i="54"/>
  <c r="D198" i="54"/>
  <c r="D197" i="54" s="1"/>
  <c r="C198" i="54"/>
  <c r="P197" i="54"/>
  <c r="H196" i="54"/>
  <c r="P195" i="54"/>
  <c r="M195" i="54"/>
  <c r="J195" i="54"/>
  <c r="G195" i="54"/>
  <c r="F195" i="54"/>
  <c r="E195" i="54"/>
  <c r="D195" i="54"/>
  <c r="C195" i="54"/>
  <c r="H194" i="54"/>
  <c r="H193" i="54"/>
  <c r="D192" i="54"/>
  <c r="H192" i="54" s="1"/>
  <c r="D191" i="54"/>
  <c r="D190" i="54"/>
  <c r="H190" i="54" s="1"/>
  <c r="P189" i="54"/>
  <c r="P188" i="54" s="1"/>
  <c r="M189" i="54"/>
  <c r="J189" i="54"/>
  <c r="J188" i="54" s="1"/>
  <c r="G189" i="54"/>
  <c r="G188" i="54" s="1"/>
  <c r="F189" i="54"/>
  <c r="F188" i="54" s="1"/>
  <c r="E189" i="54"/>
  <c r="C189" i="54"/>
  <c r="C188" i="54"/>
  <c r="D187" i="54"/>
  <c r="H187" i="54" s="1"/>
  <c r="P186" i="54"/>
  <c r="M186" i="54"/>
  <c r="J186" i="54"/>
  <c r="J185" i="54" s="1"/>
  <c r="G186" i="54"/>
  <c r="G185" i="54" s="1"/>
  <c r="G184" i="54" s="1"/>
  <c r="F186" i="54"/>
  <c r="F185" i="54" s="1"/>
  <c r="E186" i="54"/>
  <c r="E185" i="54" s="1"/>
  <c r="D186" i="54"/>
  <c r="D185" i="54" s="1"/>
  <c r="C186" i="54"/>
  <c r="P185" i="54"/>
  <c r="C185" i="54"/>
  <c r="C184" i="54" s="1"/>
  <c r="H183" i="54"/>
  <c r="H182" i="54"/>
  <c r="P181" i="54"/>
  <c r="M181" i="54"/>
  <c r="J181" i="54"/>
  <c r="G181" i="54"/>
  <c r="F181" i="54"/>
  <c r="E181" i="54"/>
  <c r="D181" i="54"/>
  <c r="C181" i="54"/>
  <c r="H180" i="54"/>
  <c r="H179" i="54"/>
  <c r="P178" i="54"/>
  <c r="M178" i="54"/>
  <c r="J178" i="54"/>
  <c r="G178" i="54"/>
  <c r="F178" i="54"/>
  <c r="E178" i="54"/>
  <c r="D178" i="54"/>
  <c r="C178" i="54"/>
  <c r="H177" i="54"/>
  <c r="H176" i="54"/>
  <c r="H175" i="54"/>
  <c r="P174" i="54"/>
  <c r="M174" i="54"/>
  <c r="J174" i="54"/>
  <c r="G174" i="54"/>
  <c r="F174" i="54"/>
  <c r="F173" i="54" s="1"/>
  <c r="E174" i="54"/>
  <c r="D174" i="54"/>
  <c r="C174" i="54"/>
  <c r="H172" i="54"/>
  <c r="H171" i="54"/>
  <c r="H170" i="54"/>
  <c r="H169" i="54"/>
  <c r="H168" i="54"/>
  <c r="H167" i="54"/>
  <c r="H166" i="54"/>
  <c r="H165" i="54"/>
  <c r="AA164" i="54"/>
  <c r="Z164" i="54"/>
  <c r="Y164" i="54"/>
  <c r="H164" i="54"/>
  <c r="X163" i="54"/>
  <c r="X164" i="54" s="1"/>
  <c r="H163" i="54"/>
  <c r="H162" i="54"/>
  <c r="H161" i="54"/>
  <c r="P160" i="54"/>
  <c r="M160" i="54"/>
  <c r="J160" i="54"/>
  <c r="G160" i="54"/>
  <c r="G158" i="54" s="1"/>
  <c r="F160" i="54"/>
  <c r="F158" i="54" s="1"/>
  <c r="E160" i="54"/>
  <c r="E158" i="54" s="1"/>
  <c r="D160" i="54"/>
  <c r="C160" i="54"/>
  <c r="D159" i="54"/>
  <c r="H159" i="54" s="1"/>
  <c r="V157" i="54"/>
  <c r="V158" i="54" s="1"/>
  <c r="U157" i="54"/>
  <c r="H157" i="54"/>
  <c r="H156" i="54"/>
  <c r="H155" i="54"/>
  <c r="D154" i="54"/>
  <c r="H154" i="54" s="1"/>
  <c r="H153" i="54"/>
  <c r="E152" i="54"/>
  <c r="H152" i="54" s="1"/>
  <c r="H151" i="54"/>
  <c r="P150" i="54"/>
  <c r="P148" i="54" s="1"/>
  <c r="P145" i="54" s="1"/>
  <c r="M150" i="54"/>
  <c r="J150" i="54"/>
  <c r="G150" i="54"/>
  <c r="G148" i="54" s="1"/>
  <c r="G145" i="54" s="1"/>
  <c r="F150" i="54"/>
  <c r="F148" i="54" s="1"/>
  <c r="D150" i="54"/>
  <c r="C150" i="54"/>
  <c r="D149" i="54"/>
  <c r="H149" i="54" s="1"/>
  <c r="H147" i="54"/>
  <c r="F146" i="54"/>
  <c r="D146" i="54"/>
  <c r="C146" i="54"/>
  <c r="H143" i="54"/>
  <c r="P142" i="54"/>
  <c r="M142" i="54"/>
  <c r="J142" i="54"/>
  <c r="G142" i="54"/>
  <c r="F142" i="54"/>
  <c r="E142" i="54"/>
  <c r="D142" i="54"/>
  <c r="C142" i="54"/>
  <c r="H141" i="54"/>
  <c r="H140" i="54"/>
  <c r="H139" i="54"/>
  <c r="H138" i="54"/>
  <c r="H137" i="54"/>
  <c r="H136" i="54"/>
  <c r="H135" i="54"/>
  <c r="H134" i="54"/>
  <c r="H133" i="54"/>
  <c r="H132" i="54"/>
  <c r="M130" i="54"/>
  <c r="H131" i="54"/>
  <c r="J130" i="54"/>
  <c r="G130" i="54"/>
  <c r="F130" i="54"/>
  <c r="E130" i="54"/>
  <c r="D130" i="54"/>
  <c r="C130" i="54"/>
  <c r="H129" i="54"/>
  <c r="H128" i="54"/>
  <c r="H127" i="54"/>
  <c r="H126" i="54"/>
  <c r="H125" i="54"/>
  <c r="P124" i="54"/>
  <c r="P122" i="54" s="1"/>
  <c r="M124" i="54"/>
  <c r="J124" i="54"/>
  <c r="J122" i="54" s="1"/>
  <c r="G124" i="54"/>
  <c r="G122" i="54" s="1"/>
  <c r="F124" i="54"/>
  <c r="F122" i="54" s="1"/>
  <c r="E124" i="54"/>
  <c r="E122" i="54" s="1"/>
  <c r="D124" i="54"/>
  <c r="C124" i="54"/>
  <c r="C122" i="54" s="1"/>
  <c r="D123" i="54"/>
  <c r="H123" i="54" s="1"/>
  <c r="H119" i="54"/>
  <c r="H118" i="54"/>
  <c r="E117" i="54"/>
  <c r="H117" i="54" s="1"/>
  <c r="H116" i="54"/>
  <c r="H115" i="54"/>
  <c r="H114" i="54"/>
  <c r="H113" i="54"/>
  <c r="H112" i="54"/>
  <c r="P111" i="54"/>
  <c r="M111" i="54"/>
  <c r="J111" i="54"/>
  <c r="G111" i="54"/>
  <c r="F111" i="54"/>
  <c r="D111" i="54"/>
  <c r="C111" i="54"/>
  <c r="H110" i="54"/>
  <c r="H109" i="54"/>
  <c r="H108" i="54"/>
  <c r="H107" i="54"/>
  <c r="P106" i="54"/>
  <c r="M106" i="54"/>
  <c r="J106" i="54"/>
  <c r="J105" i="54" s="1"/>
  <c r="G106" i="54"/>
  <c r="G105" i="54" s="1"/>
  <c r="F106" i="54"/>
  <c r="F105" i="54" s="1"/>
  <c r="E106" i="54"/>
  <c r="D106" i="54"/>
  <c r="C106" i="54"/>
  <c r="C105" i="54" s="1"/>
  <c r="H104" i="54"/>
  <c r="H103" i="54"/>
  <c r="H102" i="54"/>
  <c r="H101" i="54"/>
  <c r="H100" i="54"/>
  <c r="H99" i="54"/>
  <c r="P98" i="54"/>
  <c r="P91" i="54" s="1"/>
  <c r="M98" i="54"/>
  <c r="J98" i="54"/>
  <c r="G98" i="54"/>
  <c r="F98" i="54"/>
  <c r="E98" i="54"/>
  <c r="D98" i="54"/>
  <c r="C98" i="54"/>
  <c r="H97" i="54"/>
  <c r="H96" i="54"/>
  <c r="H95" i="54"/>
  <c r="H94" i="54"/>
  <c r="H93" i="54"/>
  <c r="P92" i="54"/>
  <c r="M92" i="54"/>
  <c r="J92" i="54"/>
  <c r="J91" i="54" s="1"/>
  <c r="G92" i="54"/>
  <c r="G91" i="54" s="1"/>
  <c r="F92" i="54"/>
  <c r="E92" i="54"/>
  <c r="D92" i="54"/>
  <c r="D91" i="54" s="1"/>
  <c r="C92" i="54"/>
  <c r="C91" i="54" s="1"/>
  <c r="D90" i="54"/>
  <c r="H90" i="54" s="1"/>
  <c r="G89" i="54"/>
  <c r="D89" i="54"/>
  <c r="H89" i="54" s="1"/>
  <c r="H88" i="54"/>
  <c r="P87" i="54"/>
  <c r="M87" i="54"/>
  <c r="J87" i="54"/>
  <c r="G87" i="54"/>
  <c r="F87" i="54"/>
  <c r="E87" i="54"/>
  <c r="D87" i="54"/>
  <c r="C87" i="54"/>
  <c r="H86" i="54"/>
  <c r="P85" i="54"/>
  <c r="M85" i="54"/>
  <c r="M71" i="54" s="1"/>
  <c r="M67" i="54" s="1"/>
  <c r="J85" i="54"/>
  <c r="G85" i="54"/>
  <c r="F85" i="54"/>
  <c r="F71" i="54" s="1"/>
  <c r="F67" i="54" s="1"/>
  <c r="E85" i="54"/>
  <c r="E71" i="54" s="1"/>
  <c r="E67" i="54" s="1"/>
  <c r="D85" i="54"/>
  <c r="C85" i="54"/>
  <c r="H84" i="54"/>
  <c r="H83" i="54"/>
  <c r="H82" i="54"/>
  <c r="H81" i="54"/>
  <c r="H80" i="54"/>
  <c r="H79" i="54"/>
  <c r="H78" i="54"/>
  <c r="H77" i="54"/>
  <c r="H76" i="54"/>
  <c r="H75" i="54"/>
  <c r="H74" i="54"/>
  <c r="H73" i="54"/>
  <c r="H72" i="54"/>
  <c r="P71" i="54"/>
  <c r="J71" i="54"/>
  <c r="G71" i="54"/>
  <c r="G67" i="54" s="1"/>
  <c r="D71" i="54"/>
  <c r="D67" i="54" s="1"/>
  <c r="C71" i="54"/>
  <c r="C67" i="54" s="1"/>
  <c r="H70" i="54"/>
  <c r="H69" i="54"/>
  <c r="H68" i="54"/>
  <c r="P67" i="54"/>
  <c r="H65" i="54"/>
  <c r="H64" i="54"/>
  <c r="H63" i="54"/>
  <c r="H62" i="54"/>
  <c r="H61" i="54"/>
  <c r="H60" i="54"/>
  <c r="H59" i="54"/>
  <c r="H58" i="54"/>
  <c r="P57" i="54"/>
  <c r="M57" i="54"/>
  <c r="J57" i="54"/>
  <c r="G57" i="54"/>
  <c r="F57" i="54"/>
  <c r="E57" i="54"/>
  <c r="D57" i="54"/>
  <c r="C57" i="54"/>
  <c r="H56" i="54"/>
  <c r="H55" i="54"/>
  <c r="H54" i="54"/>
  <c r="H53" i="54"/>
  <c r="P52" i="54"/>
  <c r="P51" i="54" s="1"/>
  <c r="M52" i="54"/>
  <c r="J52" i="54"/>
  <c r="G52" i="54"/>
  <c r="G51" i="54" s="1"/>
  <c r="F52" i="54"/>
  <c r="E52" i="54"/>
  <c r="D52" i="54"/>
  <c r="C52" i="54"/>
  <c r="C51" i="54" s="1"/>
  <c r="F51" i="54"/>
  <c r="H50" i="54"/>
  <c r="H49" i="54"/>
  <c r="H48" i="54"/>
  <c r="V43" i="54" s="1"/>
  <c r="H47" i="54"/>
  <c r="V42" i="54" s="1"/>
  <c r="H46" i="54"/>
  <c r="AB45" i="54"/>
  <c r="P45" i="54"/>
  <c r="J45" i="54"/>
  <c r="G45" i="54"/>
  <c r="F45" i="54"/>
  <c r="E45" i="54"/>
  <c r="D45" i="54"/>
  <c r="C45" i="54"/>
  <c r="V44" i="54"/>
  <c r="U44" i="54"/>
  <c r="H44" i="54"/>
  <c r="U43" i="54"/>
  <c r="H43" i="54"/>
  <c r="U42" i="54"/>
  <c r="H42" i="54"/>
  <c r="U41" i="54"/>
  <c r="H41" i="54"/>
  <c r="P40" i="54"/>
  <c r="P39" i="54" s="1"/>
  <c r="J40" i="54"/>
  <c r="J39" i="54" s="1"/>
  <c r="G40" i="54"/>
  <c r="G39" i="54" s="1"/>
  <c r="F40" i="54"/>
  <c r="E40" i="54"/>
  <c r="D40" i="54"/>
  <c r="D39" i="54" s="1"/>
  <c r="C40" i="54"/>
  <c r="C39" i="54" s="1"/>
  <c r="D38" i="54"/>
  <c r="H38" i="54" s="1"/>
  <c r="E37" i="54"/>
  <c r="H37" i="54" s="1"/>
  <c r="H36" i="54"/>
  <c r="P35" i="54"/>
  <c r="M35" i="54"/>
  <c r="J35" i="54"/>
  <c r="G35" i="54"/>
  <c r="F35" i="54"/>
  <c r="E35" i="54"/>
  <c r="C35" i="54"/>
  <c r="H34" i="54"/>
  <c r="P33" i="54"/>
  <c r="P19" i="54" s="1"/>
  <c r="P15" i="54" s="1"/>
  <c r="M33" i="54"/>
  <c r="M19" i="54" s="1"/>
  <c r="J33" i="54"/>
  <c r="G33" i="54"/>
  <c r="G19" i="54" s="1"/>
  <c r="G15" i="54" s="1"/>
  <c r="F33" i="54"/>
  <c r="F19" i="54" s="1"/>
  <c r="F15" i="54" s="1"/>
  <c r="E33" i="54"/>
  <c r="E19" i="54" s="1"/>
  <c r="E15" i="54" s="1"/>
  <c r="D33" i="54"/>
  <c r="C33" i="54"/>
  <c r="H32" i="54"/>
  <c r="H31" i="54"/>
  <c r="H30" i="54"/>
  <c r="H29" i="54"/>
  <c r="H28" i="54"/>
  <c r="H27" i="54"/>
  <c r="H26" i="54"/>
  <c r="H25" i="54"/>
  <c r="H24" i="54"/>
  <c r="H23" i="54"/>
  <c r="H22" i="54"/>
  <c r="H21" i="54"/>
  <c r="H20" i="54"/>
  <c r="J19" i="54"/>
  <c r="D19" i="54"/>
  <c r="H18" i="54"/>
  <c r="H17" i="54"/>
  <c r="H16" i="54"/>
  <c r="D15" i="54"/>
  <c r="P131" i="53"/>
  <c r="M131" i="53"/>
  <c r="E171" i="53"/>
  <c r="H171" i="53" s="1"/>
  <c r="G89" i="53"/>
  <c r="H225" i="53"/>
  <c r="H224" i="53"/>
  <c r="H223" i="53"/>
  <c r="P222" i="53"/>
  <c r="M222" i="53"/>
  <c r="J222" i="53"/>
  <c r="G222" i="53"/>
  <c r="F222" i="53"/>
  <c r="E222" i="53"/>
  <c r="D222" i="53"/>
  <c r="C222" i="53"/>
  <c r="H221" i="53"/>
  <c r="H220" i="53"/>
  <c r="P219" i="53"/>
  <c r="M219" i="53"/>
  <c r="J219" i="53"/>
  <c r="G219" i="53"/>
  <c r="F219" i="53"/>
  <c r="E219" i="53"/>
  <c r="D219" i="53"/>
  <c r="C219" i="53"/>
  <c r="H218" i="53"/>
  <c r="D217" i="53"/>
  <c r="H217" i="53" s="1"/>
  <c r="H216" i="53"/>
  <c r="P215" i="53"/>
  <c r="M215" i="53"/>
  <c r="J215" i="53"/>
  <c r="G215" i="53"/>
  <c r="F215" i="53"/>
  <c r="E215" i="53"/>
  <c r="C215" i="53"/>
  <c r="H214" i="53"/>
  <c r="D213" i="53"/>
  <c r="H213" i="53" s="1"/>
  <c r="D212" i="53"/>
  <c r="D211" i="53" s="1"/>
  <c r="P211" i="53"/>
  <c r="P210" i="53" s="1"/>
  <c r="M211" i="53"/>
  <c r="J211" i="53"/>
  <c r="G211" i="53"/>
  <c r="F211" i="53"/>
  <c r="F210" i="53" s="1"/>
  <c r="E211" i="53"/>
  <c r="C211" i="53"/>
  <c r="J210" i="53"/>
  <c r="P208" i="53"/>
  <c r="M208" i="53"/>
  <c r="J208" i="53"/>
  <c r="G208" i="53"/>
  <c r="F208" i="53"/>
  <c r="E208" i="53"/>
  <c r="D208" i="53"/>
  <c r="H207" i="53"/>
  <c r="P206" i="53"/>
  <c r="M206" i="53"/>
  <c r="J206" i="53"/>
  <c r="J205" i="53" s="1"/>
  <c r="G206" i="53"/>
  <c r="G205" i="53" s="1"/>
  <c r="F206" i="53"/>
  <c r="F205" i="53" s="1"/>
  <c r="F204" i="53" s="1"/>
  <c r="E206" i="53"/>
  <c r="E205" i="53" s="1"/>
  <c r="E204" i="53" s="1"/>
  <c r="D206" i="53"/>
  <c r="D205" i="53" s="1"/>
  <c r="D204" i="53" s="1"/>
  <c r="C206" i="53"/>
  <c r="C205" i="53" s="1"/>
  <c r="P205" i="53"/>
  <c r="P204" i="53" s="1"/>
  <c r="H203" i="53"/>
  <c r="H202" i="53"/>
  <c r="P201" i="53"/>
  <c r="P197" i="53" s="1"/>
  <c r="M201" i="53"/>
  <c r="J201" i="53"/>
  <c r="G201" i="53"/>
  <c r="F201" i="53"/>
  <c r="E201" i="53"/>
  <c r="D201" i="53"/>
  <c r="C201" i="53"/>
  <c r="H200" i="53"/>
  <c r="H199" i="53"/>
  <c r="P198" i="53"/>
  <c r="M198" i="53"/>
  <c r="J198" i="53"/>
  <c r="J197" i="53" s="1"/>
  <c r="G198" i="53"/>
  <c r="G197" i="53" s="1"/>
  <c r="F198" i="53"/>
  <c r="E198" i="53"/>
  <c r="E197" i="53" s="1"/>
  <c r="D198" i="53"/>
  <c r="D197" i="53" s="1"/>
  <c r="C198" i="53"/>
  <c r="C197" i="53" s="1"/>
  <c r="H196" i="53"/>
  <c r="P195" i="53"/>
  <c r="M195" i="53"/>
  <c r="J195" i="53"/>
  <c r="G195" i="53"/>
  <c r="F195" i="53"/>
  <c r="E195" i="53"/>
  <c r="D195" i="53"/>
  <c r="C195" i="53"/>
  <c r="H194" i="53"/>
  <c r="H193" i="53"/>
  <c r="D192" i="53"/>
  <c r="H192" i="53" s="1"/>
  <c r="D191" i="53"/>
  <c r="H190" i="53"/>
  <c r="D190" i="53"/>
  <c r="P189" i="53"/>
  <c r="M189" i="53"/>
  <c r="J189" i="53"/>
  <c r="G189" i="53"/>
  <c r="F189" i="53"/>
  <c r="F188" i="53" s="1"/>
  <c r="E189" i="53"/>
  <c r="C189" i="53"/>
  <c r="D187" i="53"/>
  <c r="H187" i="53" s="1"/>
  <c r="P186" i="53"/>
  <c r="P185" i="53" s="1"/>
  <c r="M186" i="53"/>
  <c r="J186" i="53"/>
  <c r="G186" i="53"/>
  <c r="G185" i="53" s="1"/>
  <c r="F186" i="53"/>
  <c r="F185" i="53" s="1"/>
  <c r="E186" i="53"/>
  <c r="E185" i="53" s="1"/>
  <c r="D186" i="53"/>
  <c r="D185" i="53" s="1"/>
  <c r="C186" i="53"/>
  <c r="J185" i="53"/>
  <c r="H183" i="53"/>
  <c r="H182" i="53"/>
  <c r="P181" i="53"/>
  <c r="M181" i="53"/>
  <c r="J181" i="53"/>
  <c r="G181" i="53"/>
  <c r="F181" i="53"/>
  <c r="F173" i="53" s="1"/>
  <c r="E181" i="53"/>
  <c r="D181" i="53"/>
  <c r="C181" i="53"/>
  <c r="H180" i="53"/>
  <c r="H179" i="53"/>
  <c r="P178" i="53"/>
  <c r="M178" i="53"/>
  <c r="J178" i="53"/>
  <c r="G178" i="53"/>
  <c r="F178" i="53"/>
  <c r="E178" i="53"/>
  <c r="D178" i="53"/>
  <c r="C178" i="53"/>
  <c r="H177" i="53"/>
  <c r="H176" i="53"/>
  <c r="H175" i="53"/>
  <c r="P174" i="53"/>
  <c r="M174" i="53"/>
  <c r="J174" i="53"/>
  <c r="G174" i="53"/>
  <c r="G173" i="53" s="1"/>
  <c r="F174" i="53"/>
  <c r="E174" i="53"/>
  <c r="E173" i="53" s="1"/>
  <c r="D174" i="53"/>
  <c r="C174" i="53"/>
  <c r="H172" i="53"/>
  <c r="H170" i="53"/>
  <c r="H169" i="53"/>
  <c r="H168" i="53"/>
  <c r="H167" i="53"/>
  <c r="H166" i="53"/>
  <c r="H165" i="53"/>
  <c r="AA164" i="53"/>
  <c r="Z164" i="53"/>
  <c r="Y164" i="53"/>
  <c r="H164" i="53"/>
  <c r="X163" i="53"/>
  <c r="X164" i="53" s="1"/>
  <c r="H163" i="53"/>
  <c r="H162" i="53"/>
  <c r="H161" i="53"/>
  <c r="P160" i="53"/>
  <c r="M160" i="53"/>
  <c r="J160" i="53"/>
  <c r="G160" i="53"/>
  <c r="G158" i="53" s="1"/>
  <c r="F160" i="53"/>
  <c r="D160" i="53"/>
  <c r="C160" i="53"/>
  <c r="C158" i="53" s="1"/>
  <c r="D159" i="53"/>
  <c r="F158" i="53"/>
  <c r="V157" i="53"/>
  <c r="U157" i="53"/>
  <c r="H157" i="53"/>
  <c r="H156" i="53"/>
  <c r="H155" i="53"/>
  <c r="D154" i="53"/>
  <c r="H154" i="53" s="1"/>
  <c r="H153" i="53"/>
  <c r="E152" i="53"/>
  <c r="H152" i="53" s="1"/>
  <c r="H151" i="53"/>
  <c r="P150" i="53"/>
  <c r="P148" i="53" s="1"/>
  <c r="P145" i="53" s="1"/>
  <c r="M150" i="53"/>
  <c r="J150" i="53"/>
  <c r="J148" i="53" s="1"/>
  <c r="G150" i="53"/>
  <c r="G148" i="53" s="1"/>
  <c r="G145" i="53" s="1"/>
  <c r="F150" i="53"/>
  <c r="F148" i="53" s="1"/>
  <c r="C150" i="53"/>
  <c r="D149" i="53"/>
  <c r="H149" i="53" s="1"/>
  <c r="H147" i="53"/>
  <c r="F146" i="53"/>
  <c r="D146" i="53"/>
  <c r="C146" i="53"/>
  <c r="H143" i="53"/>
  <c r="P142" i="53"/>
  <c r="M142" i="53"/>
  <c r="J142" i="53"/>
  <c r="G142" i="53"/>
  <c r="F142" i="53"/>
  <c r="E142" i="53"/>
  <c r="D142" i="53"/>
  <c r="C142" i="53"/>
  <c r="H141" i="53"/>
  <c r="H140" i="53"/>
  <c r="H139" i="53"/>
  <c r="H138" i="53"/>
  <c r="H137" i="53"/>
  <c r="H136" i="53"/>
  <c r="H135" i="53"/>
  <c r="H134" i="53"/>
  <c r="H133" i="53"/>
  <c r="H132" i="53"/>
  <c r="H131" i="53"/>
  <c r="P130" i="53"/>
  <c r="M130" i="53"/>
  <c r="J130" i="53"/>
  <c r="G130" i="53"/>
  <c r="F130" i="53"/>
  <c r="F121" i="53" s="1"/>
  <c r="E130" i="53"/>
  <c r="D130" i="53"/>
  <c r="C130" i="53"/>
  <c r="H129" i="53"/>
  <c r="H128" i="53"/>
  <c r="H127" i="53"/>
  <c r="H126" i="53"/>
  <c r="H125" i="53"/>
  <c r="P124" i="53"/>
  <c r="M124" i="53"/>
  <c r="J124" i="53"/>
  <c r="J122" i="53" s="1"/>
  <c r="G124" i="53"/>
  <c r="G122" i="53" s="1"/>
  <c r="G121" i="53" s="1"/>
  <c r="F124" i="53"/>
  <c r="F122" i="53" s="1"/>
  <c r="E124" i="53"/>
  <c r="E122" i="53" s="1"/>
  <c r="E121" i="53" s="1"/>
  <c r="D124" i="53"/>
  <c r="C124" i="53"/>
  <c r="D123" i="53"/>
  <c r="H123" i="53" s="1"/>
  <c r="M122" i="53"/>
  <c r="C122" i="53"/>
  <c r="H119" i="53"/>
  <c r="H118" i="53"/>
  <c r="E117" i="53"/>
  <c r="H117" i="53" s="1"/>
  <c r="H116" i="53"/>
  <c r="H115" i="53"/>
  <c r="H114" i="53"/>
  <c r="H113" i="53"/>
  <c r="H112" i="53"/>
  <c r="P111" i="53"/>
  <c r="M111" i="53"/>
  <c r="J111" i="53"/>
  <c r="G111" i="53"/>
  <c r="F111" i="53"/>
  <c r="D111" i="53"/>
  <c r="C111" i="53"/>
  <c r="H110" i="53"/>
  <c r="H109" i="53"/>
  <c r="H108" i="53"/>
  <c r="H107" i="53"/>
  <c r="P106" i="53"/>
  <c r="M106" i="53"/>
  <c r="J106" i="53"/>
  <c r="G106" i="53"/>
  <c r="G105" i="53" s="1"/>
  <c r="F106" i="53"/>
  <c r="F105" i="53" s="1"/>
  <c r="E106" i="53"/>
  <c r="D106" i="53"/>
  <c r="C106" i="53"/>
  <c r="C105" i="53" s="1"/>
  <c r="H104" i="53"/>
  <c r="H103" i="53"/>
  <c r="H102" i="53"/>
  <c r="H101" i="53"/>
  <c r="H100" i="53"/>
  <c r="H99" i="53"/>
  <c r="P98" i="53"/>
  <c r="M98" i="53"/>
  <c r="J98" i="53"/>
  <c r="G98" i="53"/>
  <c r="F98" i="53"/>
  <c r="E98" i="53"/>
  <c r="D98" i="53"/>
  <c r="C98" i="53"/>
  <c r="H97" i="53"/>
  <c r="H96" i="53"/>
  <c r="H95" i="53"/>
  <c r="H94" i="53"/>
  <c r="H93" i="53"/>
  <c r="P92" i="53"/>
  <c r="M92" i="53"/>
  <c r="J92" i="53"/>
  <c r="J91" i="53" s="1"/>
  <c r="G92" i="53"/>
  <c r="F92" i="53"/>
  <c r="F91" i="53" s="1"/>
  <c r="E92" i="53"/>
  <c r="D92" i="53"/>
  <c r="D91" i="53" s="1"/>
  <c r="C92" i="53"/>
  <c r="P91" i="53"/>
  <c r="D90" i="53"/>
  <c r="H90" i="53" s="1"/>
  <c r="D89" i="53"/>
  <c r="H89" i="53" s="1"/>
  <c r="H88" i="53"/>
  <c r="P87" i="53"/>
  <c r="M87" i="53"/>
  <c r="J87" i="53"/>
  <c r="G87" i="53"/>
  <c r="F87" i="53"/>
  <c r="E87" i="53"/>
  <c r="C87" i="53"/>
  <c r="H86" i="53"/>
  <c r="P85" i="53"/>
  <c r="P71" i="53" s="1"/>
  <c r="P67" i="53" s="1"/>
  <c r="M85" i="53"/>
  <c r="M71" i="53" s="1"/>
  <c r="M67" i="53" s="1"/>
  <c r="J85" i="53"/>
  <c r="G85" i="53"/>
  <c r="F85" i="53"/>
  <c r="E85" i="53"/>
  <c r="E71" i="53" s="1"/>
  <c r="E67" i="53" s="1"/>
  <c r="D85" i="53"/>
  <c r="D71" i="53" s="1"/>
  <c r="C85" i="53"/>
  <c r="C71" i="53" s="1"/>
  <c r="C67" i="53" s="1"/>
  <c r="H84" i="53"/>
  <c r="H83" i="53"/>
  <c r="H82" i="53"/>
  <c r="H81" i="53"/>
  <c r="H80" i="53"/>
  <c r="H79" i="53"/>
  <c r="H78" i="53"/>
  <c r="H77" i="53"/>
  <c r="H76" i="53"/>
  <c r="H75" i="53"/>
  <c r="H74" i="53"/>
  <c r="H73" i="53"/>
  <c r="H72" i="53"/>
  <c r="J71" i="53"/>
  <c r="J67" i="53" s="1"/>
  <c r="G71" i="53"/>
  <c r="G67" i="53" s="1"/>
  <c r="F71" i="53"/>
  <c r="H70" i="53"/>
  <c r="H69" i="53"/>
  <c r="H68" i="53"/>
  <c r="F67" i="53"/>
  <c r="H65" i="53"/>
  <c r="H64" i="53"/>
  <c r="H63" i="53"/>
  <c r="H62" i="53"/>
  <c r="H61" i="53"/>
  <c r="V44" i="53" s="1"/>
  <c r="H60" i="53"/>
  <c r="H59" i="53"/>
  <c r="H58" i="53"/>
  <c r="P57" i="53"/>
  <c r="M57" i="53"/>
  <c r="J57" i="53"/>
  <c r="G57" i="53"/>
  <c r="F57" i="53"/>
  <c r="E57" i="53"/>
  <c r="D57" i="53"/>
  <c r="C57" i="53"/>
  <c r="H56" i="53"/>
  <c r="H55" i="53"/>
  <c r="H54" i="53"/>
  <c r="H53" i="53"/>
  <c r="P52" i="53"/>
  <c r="M52" i="53"/>
  <c r="J52" i="53"/>
  <c r="G52" i="53"/>
  <c r="F52" i="53"/>
  <c r="E52" i="53"/>
  <c r="E51" i="53" s="1"/>
  <c r="D52" i="53"/>
  <c r="C52" i="53"/>
  <c r="F51" i="53"/>
  <c r="H50" i="53"/>
  <c r="H49" i="53"/>
  <c r="H48" i="53"/>
  <c r="V43" i="53" s="1"/>
  <c r="H47" i="53"/>
  <c r="V42" i="53" s="1"/>
  <c r="H46" i="53"/>
  <c r="AB45" i="53"/>
  <c r="P45" i="53"/>
  <c r="M45" i="53"/>
  <c r="J45" i="53"/>
  <c r="G45" i="53"/>
  <c r="F45" i="53"/>
  <c r="E45" i="53"/>
  <c r="D45" i="53"/>
  <c r="C45" i="53"/>
  <c r="U44" i="53"/>
  <c r="H44" i="53"/>
  <c r="U43" i="53"/>
  <c r="H43" i="53"/>
  <c r="U42" i="53"/>
  <c r="H42" i="53"/>
  <c r="V41" i="53"/>
  <c r="U41" i="53"/>
  <c r="H41" i="53"/>
  <c r="P40" i="53"/>
  <c r="P39" i="53" s="1"/>
  <c r="M40" i="53"/>
  <c r="J40" i="53"/>
  <c r="J39" i="53" s="1"/>
  <c r="G40" i="53"/>
  <c r="F40" i="53"/>
  <c r="E40" i="53"/>
  <c r="D40" i="53"/>
  <c r="D39" i="53" s="1"/>
  <c r="C40" i="53"/>
  <c r="G39" i="53"/>
  <c r="D38" i="53"/>
  <c r="E37" i="53"/>
  <c r="E35" i="53" s="1"/>
  <c r="H36" i="53"/>
  <c r="P35" i="53"/>
  <c r="M35" i="53"/>
  <c r="J35" i="53"/>
  <c r="G35" i="53"/>
  <c r="F35" i="53"/>
  <c r="C35" i="53"/>
  <c r="H34" i="53"/>
  <c r="P33" i="53"/>
  <c r="M33" i="53"/>
  <c r="M19" i="53" s="1"/>
  <c r="M15" i="53" s="1"/>
  <c r="J33" i="53"/>
  <c r="J19" i="53" s="1"/>
  <c r="J15" i="53" s="1"/>
  <c r="G33" i="53"/>
  <c r="G19" i="53" s="1"/>
  <c r="G15" i="53" s="1"/>
  <c r="F33" i="53"/>
  <c r="E33" i="53"/>
  <c r="E19" i="53" s="1"/>
  <c r="E15" i="53" s="1"/>
  <c r="D33" i="53"/>
  <c r="C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20" i="53"/>
  <c r="P19" i="53"/>
  <c r="F19" i="53"/>
  <c r="F15" i="53" s="1"/>
  <c r="D19" i="53"/>
  <c r="H18" i="53"/>
  <c r="H17" i="53"/>
  <c r="H16" i="53"/>
  <c r="D15" i="53"/>
  <c r="D192" i="51"/>
  <c r="H192" i="51" s="1"/>
  <c r="D191" i="51"/>
  <c r="H191" i="51" s="1"/>
  <c r="D190" i="51"/>
  <c r="D187" i="51"/>
  <c r="H187" i="51" s="1"/>
  <c r="D159" i="51"/>
  <c r="D149" i="51"/>
  <c r="D146" i="51"/>
  <c r="D90" i="51"/>
  <c r="D87" i="51" s="1"/>
  <c r="D89" i="51"/>
  <c r="D38" i="51"/>
  <c r="E37" i="51"/>
  <c r="H225" i="51"/>
  <c r="H224" i="51"/>
  <c r="H223" i="51"/>
  <c r="P222" i="51"/>
  <c r="M222" i="51"/>
  <c r="J222" i="51"/>
  <c r="G222" i="51"/>
  <c r="F222" i="51"/>
  <c r="E222" i="51"/>
  <c r="D222" i="51"/>
  <c r="C222" i="51"/>
  <c r="H221" i="51"/>
  <c r="H220" i="51"/>
  <c r="P219" i="51"/>
  <c r="M219" i="51"/>
  <c r="J219" i="51"/>
  <c r="G219" i="51"/>
  <c r="F219" i="51"/>
  <c r="E219" i="51"/>
  <c r="D219" i="51"/>
  <c r="C219" i="51"/>
  <c r="H218" i="51"/>
  <c r="D217" i="51"/>
  <c r="D215" i="51" s="1"/>
  <c r="H216" i="51"/>
  <c r="P215" i="51"/>
  <c r="M215" i="51"/>
  <c r="J215" i="51"/>
  <c r="G215" i="51"/>
  <c r="F215" i="51"/>
  <c r="E215" i="51"/>
  <c r="C215" i="51"/>
  <c r="H214" i="51"/>
  <c r="D213" i="51"/>
  <c r="H213" i="51" s="1"/>
  <c r="D212" i="51"/>
  <c r="P211" i="51"/>
  <c r="P210" i="51" s="1"/>
  <c r="M211" i="51"/>
  <c r="J211" i="51"/>
  <c r="G211" i="51"/>
  <c r="F211" i="51"/>
  <c r="E211" i="51"/>
  <c r="E210" i="51" s="1"/>
  <c r="C211" i="51"/>
  <c r="C210" i="51" s="1"/>
  <c r="P208" i="51"/>
  <c r="M208" i="51"/>
  <c r="J208" i="51"/>
  <c r="G208" i="51"/>
  <c r="F208" i="51"/>
  <c r="E208" i="51"/>
  <c r="D208" i="51"/>
  <c r="H207" i="51"/>
  <c r="P206" i="51"/>
  <c r="P205" i="51" s="1"/>
  <c r="P204" i="51" s="1"/>
  <c r="M206" i="51"/>
  <c r="M205" i="51" s="1"/>
  <c r="J206" i="51"/>
  <c r="J205" i="51" s="1"/>
  <c r="G206" i="51"/>
  <c r="G205" i="51" s="1"/>
  <c r="G204" i="51" s="1"/>
  <c r="F206" i="51"/>
  <c r="F205" i="51" s="1"/>
  <c r="E206" i="51"/>
  <c r="E205" i="51" s="1"/>
  <c r="D206" i="51"/>
  <c r="C206" i="51"/>
  <c r="D205" i="51"/>
  <c r="D204" i="51" s="1"/>
  <c r="H203" i="51"/>
  <c r="H202" i="51"/>
  <c r="P201" i="51"/>
  <c r="M201" i="51"/>
  <c r="J201" i="51"/>
  <c r="G201" i="51"/>
  <c r="F201" i="51"/>
  <c r="E201" i="51"/>
  <c r="D201" i="51"/>
  <c r="C201" i="51"/>
  <c r="H200" i="51"/>
  <c r="H199" i="51"/>
  <c r="P198" i="51"/>
  <c r="M198" i="51"/>
  <c r="M197" i="51" s="1"/>
  <c r="J198" i="51"/>
  <c r="G198" i="51"/>
  <c r="F198" i="51"/>
  <c r="F197" i="51" s="1"/>
  <c r="E198" i="51"/>
  <c r="D198" i="51"/>
  <c r="C198" i="51"/>
  <c r="P197" i="51"/>
  <c r="G197" i="51"/>
  <c r="D197" i="51"/>
  <c r="H196" i="51"/>
  <c r="P195" i="51"/>
  <c r="M195" i="51"/>
  <c r="J195" i="51"/>
  <c r="G195" i="51"/>
  <c r="F195" i="51"/>
  <c r="E195" i="51"/>
  <c r="D195" i="51"/>
  <c r="C195" i="51"/>
  <c r="H194" i="51"/>
  <c r="H193" i="51"/>
  <c r="H190" i="51"/>
  <c r="P189" i="51"/>
  <c r="M189" i="51"/>
  <c r="J189" i="51"/>
  <c r="J188" i="51" s="1"/>
  <c r="G189" i="51"/>
  <c r="F189" i="51"/>
  <c r="F188" i="51" s="1"/>
  <c r="E189" i="51"/>
  <c r="E188" i="51" s="1"/>
  <c r="C189" i="51"/>
  <c r="C188" i="51" s="1"/>
  <c r="P186" i="51"/>
  <c r="P185" i="51" s="1"/>
  <c r="M186" i="51"/>
  <c r="M185" i="51" s="1"/>
  <c r="J186" i="51"/>
  <c r="G186" i="51"/>
  <c r="G185" i="51" s="1"/>
  <c r="F186" i="51"/>
  <c r="E186" i="51"/>
  <c r="E185" i="51" s="1"/>
  <c r="D186" i="51"/>
  <c r="C186" i="51"/>
  <c r="C185" i="51" s="1"/>
  <c r="F185" i="51"/>
  <c r="H183" i="51"/>
  <c r="H182" i="51"/>
  <c r="P181" i="51"/>
  <c r="M181" i="51"/>
  <c r="J181" i="51"/>
  <c r="G181" i="51"/>
  <c r="F181" i="51"/>
  <c r="E181" i="51"/>
  <c r="D181" i="51"/>
  <c r="C181" i="51"/>
  <c r="H180" i="51"/>
  <c r="H179" i="51"/>
  <c r="P178" i="51"/>
  <c r="M178" i="51"/>
  <c r="J178" i="51"/>
  <c r="G178" i="51"/>
  <c r="F178" i="51"/>
  <c r="E178" i="51"/>
  <c r="D178" i="51"/>
  <c r="C178" i="51"/>
  <c r="H177" i="51"/>
  <c r="H176" i="51"/>
  <c r="H175" i="51"/>
  <c r="P174" i="51"/>
  <c r="M174" i="51"/>
  <c r="M173" i="51" s="1"/>
  <c r="J174" i="51"/>
  <c r="G174" i="51"/>
  <c r="G173" i="51" s="1"/>
  <c r="F174" i="51"/>
  <c r="E174" i="51"/>
  <c r="D174" i="51"/>
  <c r="C174" i="51"/>
  <c r="P173" i="51"/>
  <c r="J173" i="51"/>
  <c r="F173" i="51"/>
  <c r="D173" i="51"/>
  <c r="H172" i="51"/>
  <c r="H171" i="51"/>
  <c r="H170" i="51"/>
  <c r="H169" i="51"/>
  <c r="H168" i="51"/>
  <c r="H167" i="51"/>
  <c r="H166" i="51"/>
  <c r="H165" i="51"/>
  <c r="AA164" i="51"/>
  <c r="Z164" i="51"/>
  <c r="Y164" i="51"/>
  <c r="H164" i="51"/>
  <c r="X163" i="51"/>
  <c r="X164" i="51" s="1"/>
  <c r="Y169" i="51" s="1"/>
  <c r="H163" i="51"/>
  <c r="H162" i="51"/>
  <c r="H161" i="51"/>
  <c r="P160" i="51"/>
  <c r="M160" i="51"/>
  <c r="J160" i="51"/>
  <c r="G160" i="51"/>
  <c r="F160" i="51"/>
  <c r="F158" i="51" s="1"/>
  <c r="E160" i="51"/>
  <c r="E158" i="51" s="1"/>
  <c r="D160" i="51"/>
  <c r="C160" i="51"/>
  <c r="C158" i="51" s="1"/>
  <c r="G158" i="51"/>
  <c r="V157" i="51"/>
  <c r="U157" i="51"/>
  <c r="H157" i="51"/>
  <c r="H156" i="51"/>
  <c r="H155" i="51"/>
  <c r="D154" i="51"/>
  <c r="H154" i="51" s="1"/>
  <c r="H153" i="51"/>
  <c r="E152" i="51"/>
  <c r="H151" i="51"/>
  <c r="P150" i="51"/>
  <c r="P148" i="51" s="1"/>
  <c r="P145" i="51" s="1"/>
  <c r="M150" i="51"/>
  <c r="M148" i="51" s="1"/>
  <c r="M145" i="51" s="1"/>
  <c r="J150" i="51"/>
  <c r="G150" i="51"/>
  <c r="G148" i="51" s="1"/>
  <c r="G145" i="51" s="1"/>
  <c r="F150" i="51"/>
  <c r="D150" i="51"/>
  <c r="C150" i="51"/>
  <c r="H149" i="51"/>
  <c r="F148" i="51"/>
  <c r="C148" i="51"/>
  <c r="H147" i="51"/>
  <c r="F146" i="51"/>
  <c r="C146" i="51"/>
  <c r="H143" i="51"/>
  <c r="P142" i="51"/>
  <c r="M142" i="51"/>
  <c r="J142" i="51"/>
  <c r="G142" i="51"/>
  <c r="F142" i="51"/>
  <c r="E142" i="51"/>
  <c r="D142" i="51"/>
  <c r="C142" i="51"/>
  <c r="H141" i="51"/>
  <c r="H140" i="51"/>
  <c r="H139" i="51"/>
  <c r="H138" i="51"/>
  <c r="H137" i="51"/>
  <c r="H136" i="51"/>
  <c r="H135" i="51"/>
  <c r="H134" i="51"/>
  <c r="H133" i="51"/>
  <c r="H132" i="51"/>
  <c r="H131" i="51"/>
  <c r="P130" i="51"/>
  <c r="M130" i="51"/>
  <c r="J130" i="51"/>
  <c r="G130" i="51"/>
  <c r="F130" i="51"/>
  <c r="E130" i="51"/>
  <c r="D130" i="51"/>
  <c r="C130" i="51"/>
  <c r="H129" i="51"/>
  <c r="H128" i="51"/>
  <c r="H127" i="51"/>
  <c r="H126" i="51"/>
  <c r="H125" i="51"/>
  <c r="P124" i="51"/>
  <c r="M124" i="51"/>
  <c r="M122" i="51" s="1"/>
  <c r="J124" i="51"/>
  <c r="G124" i="51"/>
  <c r="G122" i="51" s="1"/>
  <c r="G121" i="51" s="1"/>
  <c r="F124" i="51"/>
  <c r="F122" i="51" s="1"/>
  <c r="F121" i="51" s="1"/>
  <c r="E124" i="51"/>
  <c r="E122" i="51" s="1"/>
  <c r="D124" i="51"/>
  <c r="C124" i="51"/>
  <c r="D123" i="51"/>
  <c r="H123" i="51" s="1"/>
  <c r="J122" i="51"/>
  <c r="H119" i="51"/>
  <c r="H118" i="51"/>
  <c r="E117" i="51"/>
  <c r="H117" i="51" s="1"/>
  <c r="H116" i="51"/>
  <c r="H115" i="51"/>
  <c r="H114" i="51"/>
  <c r="H113" i="51"/>
  <c r="H112" i="51"/>
  <c r="P111" i="51"/>
  <c r="M111" i="51"/>
  <c r="J111" i="51"/>
  <c r="G111" i="51"/>
  <c r="F111" i="51"/>
  <c r="E111" i="51"/>
  <c r="D111" i="51"/>
  <c r="C111" i="51"/>
  <c r="H110" i="51"/>
  <c r="H109" i="51"/>
  <c r="H108" i="51"/>
  <c r="H107" i="51"/>
  <c r="P106" i="51"/>
  <c r="M106" i="51"/>
  <c r="J106" i="51"/>
  <c r="G106" i="51"/>
  <c r="G105" i="51" s="1"/>
  <c r="F106" i="51"/>
  <c r="E106" i="51"/>
  <c r="E105" i="51" s="1"/>
  <c r="D106" i="51"/>
  <c r="D105" i="51" s="1"/>
  <c r="C106" i="51"/>
  <c r="H104" i="51"/>
  <c r="H103" i="51"/>
  <c r="H102" i="51"/>
  <c r="H101" i="51"/>
  <c r="H100" i="51"/>
  <c r="H99" i="51"/>
  <c r="P98" i="51"/>
  <c r="M98" i="51"/>
  <c r="J98" i="51"/>
  <c r="G98" i="51"/>
  <c r="F98" i="51"/>
  <c r="E98" i="51"/>
  <c r="D98" i="51"/>
  <c r="C98" i="51"/>
  <c r="H98" i="51" s="1"/>
  <c r="H97" i="51"/>
  <c r="H96" i="51"/>
  <c r="H95" i="51"/>
  <c r="H94" i="51"/>
  <c r="H93" i="51"/>
  <c r="P92" i="51"/>
  <c r="M92" i="51"/>
  <c r="J92" i="51"/>
  <c r="J91" i="51" s="1"/>
  <c r="G92" i="51"/>
  <c r="G91" i="51" s="1"/>
  <c r="F92" i="51"/>
  <c r="E92" i="51"/>
  <c r="E91" i="51" s="1"/>
  <c r="D92" i="51"/>
  <c r="D91" i="51" s="1"/>
  <c r="C92" i="51"/>
  <c r="C91" i="51" s="1"/>
  <c r="M87" i="51"/>
  <c r="H90" i="51"/>
  <c r="H89" i="51"/>
  <c r="H88" i="51"/>
  <c r="P87" i="51"/>
  <c r="J87" i="51"/>
  <c r="G87" i="51"/>
  <c r="F87" i="51"/>
  <c r="E87" i="51"/>
  <c r="C87" i="51"/>
  <c r="H86" i="51"/>
  <c r="P85" i="51"/>
  <c r="P71" i="51" s="1"/>
  <c r="P67" i="51" s="1"/>
  <c r="M85" i="51"/>
  <c r="J85" i="51"/>
  <c r="J71" i="51" s="1"/>
  <c r="G85" i="51"/>
  <c r="G71" i="51" s="1"/>
  <c r="G67" i="51" s="1"/>
  <c r="G66" i="51" s="1"/>
  <c r="F85" i="51"/>
  <c r="F71" i="51" s="1"/>
  <c r="E85" i="51"/>
  <c r="D85" i="51"/>
  <c r="C85" i="51"/>
  <c r="H84" i="51"/>
  <c r="H83" i="51"/>
  <c r="H82" i="51"/>
  <c r="H81" i="51"/>
  <c r="H80" i="51"/>
  <c r="H79" i="51"/>
  <c r="H78" i="51"/>
  <c r="H77" i="51"/>
  <c r="H76" i="51"/>
  <c r="H75" i="51"/>
  <c r="H74" i="51"/>
  <c r="H73" i="51"/>
  <c r="H72" i="51"/>
  <c r="M71" i="51"/>
  <c r="M67" i="51" s="1"/>
  <c r="E71" i="51"/>
  <c r="E67" i="51" s="1"/>
  <c r="D71" i="51"/>
  <c r="D67" i="51" s="1"/>
  <c r="C71" i="51"/>
  <c r="H70" i="51"/>
  <c r="H69" i="51"/>
  <c r="H68" i="51"/>
  <c r="F67" i="51"/>
  <c r="H65" i="51"/>
  <c r="H64" i="51"/>
  <c r="H63" i="51"/>
  <c r="H62" i="51"/>
  <c r="H61" i="51"/>
  <c r="H60" i="51"/>
  <c r="H59" i="51"/>
  <c r="H58" i="51"/>
  <c r="P57" i="51"/>
  <c r="M57" i="51"/>
  <c r="J57" i="51"/>
  <c r="G57" i="51"/>
  <c r="F57" i="51"/>
  <c r="E57" i="51"/>
  <c r="D57" i="51"/>
  <c r="C57" i="51"/>
  <c r="H56" i="51"/>
  <c r="H55" i="51"/>
  <c r="H54" i="51"/>
  <c r="H53" i="51"/>
  <c r="P52" i="51"/>
  <c r="P51" i="51" s="1"/>
  <c r="M52" i="51"/>
  <c r="J52" i="51"/>
  <c r="G52" i="51"/>
  <c r="F52" i="51"/>
  <c r="F51" i="51" s="1"/>
  <c r="E52" i="51"/>
  <c r="E51" i="51" s="1"/>
  <c r="D52" i="51"/>
  <c r="C52" i="51"/>
  <c r="C51" i="51" s="1"/>
  <c r="G51" i="51"/>
  <c r="H50" i="51"/>
  <c r="H49" i="51"/>
  <c r="H48" i="51"/>
  <c r="H47" i="51"/>
  <c r="H46" i="51"/>
  <c r="V41" i="51" s="1"/>
  <c r="V45" i="51" s="1"/>
  <c r="AB45" i="51"/>
  <c r="P45" i="51"/>
  <c r="M45" i="51"/>
  <c r="J45" i="51"/>
  <c r="G45" i="51"/>
  <c r="F45" i="51"/>
  <c r="E45" i="51"/>
  <c r="D45" i="51"/>
  <c r="C45" i="51"/>
  <c r="V44" i="51"/>
  <c r="U44" i="51"/>
  <c r="H44" i="51"/>
  <c r="V43" i="51"/>
  <c r="U43" i="51"/>
  <c r="H43" i="51"/>
  <c r="V42" i="51"/>
  <c r="U42" i="51"/>
  <c r="H42" i="51"/>
  <c r="U41" i="51"/>
  <c r="H41" i="51"/>
  <c r="P40" i="51"/>
  <c r="M40" i="51"/>
  <c r="J40" i="51"/>
  <c r="G40" i="51"/>
  <c r="G39" i="51" s="1"/>
  <c r="F40" i="51"/>
  <c r="F39" i="51" s="1"/>
  <c r="E40" i="51"/>
  <c r="D40" i="51"/>
  <c r="D39" i="51" s="1"/>
  <c r="C40" i="51"/>
  <c r="H38" i="51"/>
  <c r="H37" i="51"/>
  <c r="H36" i="51"/>
  <c r="P35" i="51"/>
  <c r="M35" i="51"/>
  <c r="J35" i="51"/>
  <c r="G35" i="51"/>
  <c r="F35" i="51"/>
  <c r="E35" i="51"/>
  <c r="D35" i="51"/>
  <c r="C35" i="51"/>
  <c r="H34" i="51"/>
  <c r="P33" i="51"/>
  <c r="M33" i="51"/>
  <c r="M19" i="51" s="1"/>
  <c r="M15" i="51" s="1"/>
  <c r="J33" i="51"/>
  <c r="G33" i="51"/>
  <c r="F33" i="51"/>
  <c r="E33" i="51"/>
  <c r="E19" i="51" s="1"/>
  <c r="E15" i="51" s="1"/>
  <c r="D33" i="51"/>
  <c r="C33" i="51"/>
  <c r="H32" i="51"/>
  <c r="H31" i="51"/>
  <c r="H30" i="51"/>
  <c r="H29" i="51"/>
  <c r="H28" i="51"/>
  <c r="H27" i="51"/>
  <c r="H26" i="51"/>
  <c r="H25" i="51"/>
  <c r="H24" i="51"/>
  <c r="H23" i="51"/>
  <c r="H22" i="51"/>
  <c r="H21" i="51"/>
  <c r="H20" i="51"/>
  <c r="P19" i="51"/>
  <c r="P15" i="51" s="1"/>
  <c r="J19" i="51"/>
  <c r="G19" i="51"/>
  <c r="F19" i="51"/>
  <c r="F15" i="51" s="1"/>
  <c r="D19" i="51"/>
  <c r="D15" i="51" s="1"/>
  <c r="C19" i="51"/>
  <c r="C15" i="51" s="1"/>
  <c r="H18" i="51"/>
  <c r="H17" i="51"/>
  <c r="H16" i="51"/>
  <c r="G15" i="51"/>
  <c r="G188" i="53" l="1"/>
  <c r="G184" i="53" s="1"/>
  <c r="F197" i="53"/>
  <c r="H201" i="53"/>
  <c r="G66" i="54"/>
  <c r="D158" i="54"/>
  <c r="J197" i="54"/>
  <c r="C184" i="51"/>
  <c r="D150" i="53"/>
  <c r="H178" i="53"/>
  <c r="C188" i="53"/>
  <c r="E210" i="53"/>
  <c r="F91" i="54"/>
  <c r="F66" i="54" s="1"/>
  <c r="H195" i="54"/>
  <c r="V158" i="51"/>
  <c r="C12" i="55"/>
  <c r="H13" i="55"/>
  <c r="G14" i="51"/>
  <c r="H40" i="51"/>
  <c r="G144" i="53"/>
  <c r="V158" i="53"/>
  <c r="G210" i="53"/>
  <c r="V41" i="54"/>
  <c r="V45" i="54" s="1"/>
  <c r="E111" i="54"/>
  <c r="C121" i="54"/>
  <c r="G121" i="54"/>
  <c r="E150" i="54"/>
  <c r="E148" i="54" s="1"/>
  <c r="E145" i="54" s="1"/>
  <c r="C173" i="54"/>
  <c r="G173" i="54"/>
  <c r="C197" i="54"/>
  <c r="D211" i="54"/>
  <c r="D210" i="54" s="1"/>
  <c r="M226" i="57"/>
  <c r="M11" i="57"/>
  <c r="C226" i="57"/>
  <c r="H226" i="57" s="1"/>
  <c r="H12" i="57"/>
  <c r="C11" i="57"/>
  <c r="H11" i="57" s="1"/>
  <c r="M11" i="56"/>
  <c r="M226" i="56"/>
  <c r="C226" i="56"/>
  <c r="C11" i="56"/>
  <c r="J226" i="56"/>
  <c r="J11" i="56"/>
  <c r="D120" i="56"/>
  <c r="H144" i="56"/>
  <c r="P12" i="56"/>
  <c r="H111" i="51"/>
  <c r="G188" i="51"/>
  <c r="G184" i="51" s="1"/>
  <c r="F184" i="53"/>
  <c r="H219" i="53"/>
  <c r="H181" i="53"/>
  <c r="D35" i="54"/>
  <c r="C209" i="51"/>
  <c r="H209" i="51" s="1"/>
  <c r="H217" i="51"/>
  <c r="J51" i="54"/>
  <c r="F14" i="51"/>
  <c r="F184" i="51"/>
  <c r="D122" i="53"/>
  <c r="D121" i="53" s="1"/>
  <c r="D122" i="54"/>
  <c r="F145" i="54"/>
  <c r="F144" i="54" s="1"/>
  <c r="H181" i="54"/>
  <c r="H19" i="51"/>
  <c r="H33" i="51"/>
  <c r="H71" i="51"/>
  <c r="H201" i="51"/>
  <c r="H212" i="51"/>
  <c r="D211" i="51"/>
  <c r="H211" i="51" s="1"/>
  <c r="H142" i="51"/>
  <c r="H195" i="51"/>
  <c r="H198" i="51"/>
  <c r="H85" i="51"/>
  <c r="D122" i="51"/>
  <c r="D121" i="51" s="1"/>
  <c r="G144" i="51"/>
  <c r="G120" i="51" s="1"/>
  <c r="H178" i="51"/>
  <c r="M188" i="51"/>
  <c r="E39" i="51"/>
  <c r="H57" i="51"/>
  <c r="J51" i="51"/>
  <c r="C67" i="51"/>
  <c r="F91" i="51"/>
  <c r="F66" i="51" s="1"/>
  <c r="F13" i="51" s="1"/>
  <c r="F105" i="51"/>
  <c r="Y165" i="51"/>
  <c r="Y167" i="51" s="1"/>
  <c r="H181" i="51"/>
  <c r="J185" i="51"/>
  <c r="E184" i="51"/>
  <c r="P188" i="51"/>
  <c r="C197" i="51"/>
  <c r="E197" i="51"/>
  <c r="J197" i="51"/>
  <c r="H206" i="51"/>
  <c r="C205" i="51"/>
  <c r="F210" i="51"/>
  <c r="H222" i="51"/>
  <c r="D87" i="53"/>
  <c r="E91" i="53"/>
  <c r="H98" i="53"/>
  <c r="H146" i="53"/>
  <c r="D148" i="53"/>
  <c r="D145" i="53" s="1"/>
  <c r="J173" i="53"/>
  <c r="D189" i="53"/>
  <c r="D188" i="53" s="1"/>
  <c r="H191" i="53"/>
  <c r="E204" i="51"/>
  <c r="H215" i="51"/>
  <c r="P15" i="53"/>
  <c r="H33" i="53"/>
  <c r="F39" i="53"/>
  <c r="F14" i="53" s="1"/>
  <c r="G51" i="53"/>
  <c r="G14" i="53" s="1"/>
  <c r="H57" i="53"/>
  <c r="J51" i="53"/>
  <c r="H92" i="53"/>
  <c r="G91" i="53"/>
  <c r="G66" i="53" s="1"/>
  <c r="M91" i="53"/>
  <c r="E150" i="53"/>
  <c r="E148" i="53" s="1"/>
  <c r="E145" i="53" s="1"/>
  <c r="Y169" i="53"/>
  <c r="F204" i="51"/>
  <c r="G210" i="51"/>
  <c r="J210" i="51"/>
  <c r="H219" i="51"/>
  <c r="C39" i="53"/>
  <c r="E39" i="53"/>
  <c r="G120" i="53"/>
  <c r="H124" i="53"/>
  <c r="H130" i="53"/>
  <c r="M173" i="53"/>
  <c r="D173" i="53"/>
  <c r="H195" i="53"/>
  <c r="E188" i="53"/>
  <c r="E184" i="53" s="1"/>
  <c r="H197" i="53"/>
  <c r="H211" i="53"/>
  <c r="M210" i="53"/>
  <c r="H212" i="53"/>
  <c r="H222" i="53"/>
  <c r="P173" i="53"/>
  <c r="G204" i="53"/>
  <c r="H40" i="54"/>
  <c r="H52" i="54"/>
  <c r="H57" i="54"/>
  <c r="H87" i="54"/>
  <c r="E91" i="54"/>
  <c r="H91" i="54" s="1"/>
  <c r="H111" i="54"/>
  <c r="F121" i="54"/>
  <c r="F120" i="54" s="1"/>
  <c r="H71" i="54"/>
  <c r="H122" i="54"/>
  <c r="H33" i="54"/>
  <c r="G14" i="54"/>
  <c r="G13" i="54" s="1"/>
  <c r="E39" i="54"/>
  <c r="H45" i="54"/>
  <c r="H124" i="54"/>
  <c r="H130" i="54"/>
  <c r="D173" i="54"/>
  <c r="M204" i="54"/>
  <c r="H35" i="54"/>
  <c r="F39" i="54"/>
  <c r="F14" i="54" s="1"/>
  <c r="H85" i="54"/>
  <c r="H92" i="54"/>
  <c r="H98" i="54"/>
  <c r="E105" i="54"/>
  <c r="E121" i="54"/>
  <c r="H142" i="54"/>
  <c r="D148" i="54"/>
  <c r="D145" i="54" s="1"/>
  <c r="D144" i="54" s="1"/>
  <c r="E173" i="54"/>
  <c r="H178" i="54"/>
  <c r="P173" i="54"/>
  <c r="E197" i="54"/>
  <c r="H197" i="54" s="1"/>
  <c r="H201" i="54"/>
  <c r="G197" i="54"/>
  <c r="G204" i="54"/>
  <c r="E204" i="54"/>
  <c r="C209" i="54"/>
  <c r="H222" i="54"/>
  <c r="H219" i="54"/>
  <c r="M15" i="54"/>
  <c r="H160" i="54"/>
  <c r="E144" i="54"/>
  <c r="P184" i="54"/>
  <c r="J158" i="54"/>
  <c r="M158" i="54"/>
  <c r="J148" i="54"/>
  <c r="M148" i="54"/>
  <c r="J121" i="54"/>
  <c r="P105" i="54"/>
  <c r="M51" i="54"/>
  <c r="P14" i="54"/>
  <c r="J15" i="54"/>
  <c r="H67" i="54"/>
  <c r="H39" i="54"/>
  <c r="C19" i="54"/>
  <c r="D51" i="54"/>
  <c r="D14" i="54" s="1"/>
  <c r="J67" i="54"/>
  <c r="M91" i="54"/>
  <c r="U45" i="54"/>
  <c r="C66" i="54"/>
  <c r="M105" i="54"/>
  <c r="H106" i="54"/>
  <c r="E51" i="54"/>
  <c r="E14" i="54" s="1"/>
  <c r="D105" i="54"/>
  <c r="D66" i="54" s="1"/>
  <c r="D121" i="54"/>
  <c r="H146" i="54"/>
  <c r="C158" i="54"/>
  <c r="H158" i="54" s="1"/>
  <c r="H173" i="54"/>
  <c r="M173" i="54"/>
  <c r="H185" i="54"/>
  <c r="M185" i="54"/>
  <c r="P158" i="54"/>
  <c r="P144" i="54" s="1"/>
  <c r="M122" i="54"/>
  <c r="M121" i="54" s="1"/>
  <c r="P130" i="54"/>
  <c r="P121" i="54" s="1"/>
  <c r="G144" i="54"/>
  <c r="G120" i="54" s="1"/>
  <c r="G12" i="54" s="1"/>
  <c r="J145" i="54"/>
  <c r="H150" i="54"/>
  <c r="C148" i="54"/>
  <c r="H148" i="54" s="1"/>
  <c r="Y169" i="54"/>
  <c r="J173" i="54"/>
  <c r="J184" i="54"/>
  <c r="D189" i="54"/>
  <c r="D188" i="54" s="1"/>
  <c r="D184" i="54" s="1"/>
  <c r="H191" i="54"/>
  <c r="H205" i="54"/>
  <c r="C208" i="54"/>
  <c r="H208" i="54" s="1"/>
  <c r="H209" i="54"/>
  <c r="F184" i="54"/>
  <c r="J210" i="54"/>
  <c r="Y165" i="54"/>
  <c r="Y167" i="54" s="1"/>
  <c r="H189" i="54"/>
  <c r="M188" i="54"/>
  <c r="P210" i="54"/>
  <c r="H174" i="54"/>
  <c r="H186" i="54"/>
  <c r="E188" i="54"/>
  <c r="E184" i="54" s="1"/>
  <c r="H198" i="54"/>
  <c r="C210" i="54"/>
  <c r="G210" i="54"/>
  <c r="H211" i="54"/>
  <c r="H215" i="54"/>
  <c r="H206" i="54"/>
  <c r="J188" i="53"/>
  <c r="J184" i="53" s="1"/>
  <c r="P188" i="53"/>
  <c r="J158" i="53"/>
  <c r="P158" i="53"/>
  <c r="M158" i="53"/>
  <c r="J145" i="53"/>
  <c r="M148" i="53"/>
  <c r="M121" i="53"/>
  <c r="J121" i="53"/>
  <c r="J105" i="53"/>
  <c r="M105" i="53"/>
  <c r="P105" i="53"/>
  <c r="P66" i="53"/>
  <c r="E160" i="53"/>
  <c r="E158" i="53" s="1"/>
  <c r="E144" i="53" s="1"/>
  <c r="E120" i="53" s="1"/>
  <c r="H87" i="53"/>
  <c r="E14" i="53"/>
  <c r="V45" i="53"/>
  <c r="H39" i="53"/>
  <c r="C19" i="53"/>
  <c r="H37" i="53"/>
  <c r="H40" i="53"/>
  <c r="H45" i="53"/>
  <c r="D51" i="53"/>
  <c r="P51" i="53"/>
  <c r="F66" i="53"/>
  <c r="M39" i="53"/>
  <c r="U45" i="53"/>
  <c r="C51" i="53"/>
  <c r="H52" i="53"/>
  <c r="M66" i="53"/>
  <c r="H38" i="53"/>
  <c r="D35" i="53"/>
  <c r="H35" i="53" s="1"/>
  <c r="M51" i="53"/>
  <c r="J66" i="53"/>
  <c r="H71" i="53"/>
  <c r="D67" i="53"/>
  <c r="C91" i="53"/>
  <c r="P122" i="53"/>
  <c r="F145" i="53"/>
  <c r="F144" i="53" s="1"/>
  <c r="F120" i="53" s="1"/>
  <c r="H85" i="53"/>
  <c r="H159" i="53"/>
  <c r="D158" i="53"/>
  <c r="D144" i="53" s="1"/>
  <c r="D120" i="53" s="1"/>
  <c r="H174" i="53"/>
  <c r="C173" i="53"/>
  <c r="H173" i="53" s="1"/>
  <c r="E111" i="53"/>
  <c r="E105" i="53" s="1"/>
  <c r="C121" i="53"/>
  <c r="H122" i="53"/>
  <c r="D105" i="53"/>
  <c r="H106" i="53"/>
  <c r="H142" i="53"/>
  <c r="H150" i="53"/>
  <c r="Y165" i="53"/>
  <c r="Y167" i="53" s="1"/>
  <c r="M185" i="53"/>
  <c r="C148" i="53"/>
  <c r="C185" i="53"/>
  <c r="H186" i="53"/>
  <c r="M188" i="53"/>
  <c r="D184" i="53"/>
  <c r="H205" i="53"/>
  <c r="H189" i="53"/>
  <c r="M197" i="53"/>
  <c r="H198" i="53"/>
  <c r="J204" i="53"/>
  <c r="M205" i="53"/>
  <c r="H206" i="53"/>
  <c r="C210" i="53"/>
  <c r="D215" i="53"/>
  <c r="D210" i="53" s="1"/>
  <c r="C209" i="53"/>
  <c r="D189" i="51"/>
  <c r="H87" i="51"/>
  <c r="D66" i="51"/>
  <c r="E14" i="51"/>
  <c r="H35" i="51"/>
  <c r="G13" i="51"/>
  <c r="M210" i="51"/>
  <c r="P184" i="51"/>
  <c r="J184" i="51"/>
  <c r="J158" i="51"/>
  <c r="M158" i="51"/>
  <c r="M144" i="51" s="1"/>
  <c r="P158" i="51"/>
  <c r="J148" i="51"/>
  <c r="J145" i="51" s="1"/>
  <c r="M121" i="51"/>
  <c r="P122" i="51"/>
  <c r="P121" i="51" s="1"/>
  <c r="J105" i="51"/>
  <c r="M105" i="51"/>
  <c r="P91" i="51"/>
  <c r="P39" i="51"/>
  <c r="P14" i="51" s="1"/>
  <c r="J39" i="51"/>
  <c r="J15" i="51"/>
  <c r="C39" i="51"/>
  <c r="H39" i="51" s="1"/>
  <c r="U45" i="51"/>
  <c r="M51" i="51"/>
  <c r="J67" i="51"/>
  <c r="H15" i="51"/>
  <c r="H92" i="51"/>
  <c r="H52" i="51"/>
  <c r="E66" i="51"/>
  <c r="H91" i="51"/>
  <c r="H124" i="51"/>
  <c r="C122" i="51"/>
  <c r="M91" i="51"/>
  <c r="M39" i="51"/>
  <c r="H45" i="51"/>
  <c r="H67" i="51"/>
  <c r="D51" i="51"/>
  <c r="D14" i="51" s="1"/>
  <c r="D13" i="51" s="1"/>
  <c r="H106" i="51"/>
  <c r="J121" i="51"/>
  <c r="E121" i="51"/>
  <c r="H130" i="51"/>
  <c r="C105" i="51"/>
  <c r="P105" i="51"/>
  <c r="H146" i="51"/>
  <c r="C145" i="51"/>
  <c r="H152" i="51"/>
  <c r="E150" i="51"/>
  <c r="E148" i="51" s="1"/>
  <c r="E145" i="51" s="1"/>
  <c r="E144" i="51" s="1"/>
  <c r="H160" i="51"/>
  <c r="E173" i="51"/>
  <c r="F145" i="51"/>
  <c r="F144" i="51" s="1"/>
  <c r="F120" i="51" s="1"/>
  <c r="F12" i="51" s="1"/>
  <c r="D148" i="51"/>
  <c r="H174" i="51"/>
  <c r="C173" i="51"/>
  <c r="H159" i="51"/>
  <c r="D158" i="51"/>
  <c r="H158" i="51" s="1"/>
  <c r="M184" i="51"/>
  <c r="M204" i="51"/>
  <c r="H186" i="51"/>
  <c r="D185" i="51"/>
  <c r="H189" i="51"/>
  <c r="H205" i="51"/>
  <c r="J204" i="51"/>
  <c r="D188" i="51"/>
  <c r="H188" i="51" s="1"/>
  <c r="C208" i="51"/>
  <c r="H208" i="51" s="1"/>
  <c r="D210" i="51"/>
  <c r="H210" i="51" s="1"/>
  <c r="F13" i="54" l="1"/>
  <c r="H12" i="55"/>
  <c r="C226" i="55"/>
  <c r="H226" i="55" s="1"/>
  <c r="C11" i="55"/>
  <c r="H11" i="55" s="1"/>
  <c r="J144" i="53"/>
  <c r="J120" i="53" s="1"/>
  <c r="P226" i="56"/>
  <c r="P11" i="56"/>
  <c r="D12" i="56"/>
  <c r="H120" i="56"/>
  <c r="H188" i="53"/>
  <c r="H105" i="53"/>
  <c r="E66" i="54"/>
  <c r="E13" i="54" s="1"/>
  <c r="E12" i="54" s="1"/>
  <c r="E226" i="54" s="1"/>
  <c r="H197" i="51"/>
  <c r="H158" i="53"/>
  <c r="G13" i="53"/>
  <c r="G12" i="53" s="1"/>
  <c r="F13" i="53"/>
  <c r="F12" i="53" s="1"/>
  <c r="F226" i="53" s="1"/>
  <c r="J14" i="53"/>
  <c r="H173" i="51"/>
  <c r="E13" i="51"/>
  <c r="G12" i="51"/>
  <c r="H184" i="54"/>
  <c r="H188" i="54"/>
  <c r="D120" i="54"/>
  <c r="H121" i="54"/>
  <c r="D13" i="54"/>
  <c r="P66" i="54"/>
  <c r="E120" i="54"/>
  <c r="F12" i="54"/>
  <c r="F11" i="54" s="1"/>
  <c r="M145" i="54"/>
  <c r="M14" i="54"/>
  <c r="J14" i="54"/>
  <c r="G226" i="54"/>
  <c r="G11" i="54"/>
  <c r="M66" i="54"/>
  <c r="C204" i="54"/>
  <c r="H204" i="54" s="1"/>
  <c r="J144" i="54"/>
  <c r="H19" i="54"/>
  <c r="C15" i="54"/>
  <c r="H51" i="54"/>
  <c r="H210" i="54"/>
  <c r="M184" i="54"/>
  <c r="J66" i="54"/>
  <c r="P120" i="54"/>
  <c r="C145" i="54"/>
  <c r="H105" i="54"/>
  <c r="P184" i="53"/>
  <c r="M184" i="53"/>
  <c r="P144" i="53"/>
  <c r="M145" i="53"/>
  <c r="M14" i="53"/>
  <c r="M13" i="53" s="1"/>
  <c r="P14" i="53"/>
  <c r="H160" i="53"/>
  <c r="F11" i="53"/>
  <c r="H210" i="53"/>
  <c r="H215" i="53"/>
  <c r="H91" i="53"/>
  <c r="C66" i="53"/>
  <c r="H51" i="53"/>
  <c r="E66" i="53"/>
  <c r="H19" i="53"/>
  <c r="C15" i="53"/>
  <c r="J13" i="53"/>
  <c r="E13" i="53"/>
  <c r="E12" i="53" s="1"/>
  <c r="D14" i="53"/>
  <c r="H111" i="53"/>
  <c r="H209" i="53"/>
  <c r="C208" i="53"/>
  <c r="M204" i="53"/>
  <c r="H185" i="53"/>
  <c r="C184" i="53"/>
  <c r="H184" i="53" s="1"/>
  <c r="H148" i="53"/>
  <c r="C145" i="53"/>
  <c r="H121" i="53"/>
  <c r="P121" i="53"/>
  <c r="H67" i="53"/>
  <c r="D66" i="53"/>
  <c r="D184" i="51"/>
  <c r="H184" i="51" s="1"/>
  <c r="J144" i="51"/>
  <c r="P144" i="51"/>
  <c r="M120" i="51"/>
  <c r="M66" i="51"/>
  <c r="M14" i="51"/>
  <c r="F226" i="51"/>
  <c r="F11" i="51"/>
  <c r="H122" i="51"/>
  <c r="C121" i="51"/>
  <c r="C204" i="51"/>
  <c r="H204" i="51" s="1"/>
  <c r="H185" i="51"/>
  <c r="H148" i="51"/>
  <c r="D145" i="51"/>
  <c r="D144" i="51" s="1"/>
  <c r="D120" i="51" s="1"/>
  <c r="D12" i="51" s="1"/>
  <c r="H150" i="51"/>
  <c r="C144" i="51"/>
  <c r="E120" i="51"/>
  <c r="E12" i="51" s="1"/>
  <c r="P66" i="51"/>
  <c r="H105" i="51"/>
  <c r="C66" i="51"/>
  <c r="H66" i="51" s="1"/>
  <c r="H51" i="51"/>
  <c r="J66" i="51"/>
  <c r="C14" i="51"/>
  <c r="J120" i="51"/>
  <c r="J14" i="51"/>
  <c r="H66" i="54" l="1"/>
  <c r="M13" i="51"/>
  <c r="D226" i="56"/>
  <c r="H226" i="56" s="1"/>
  <c r="D11" i="56"/>
  <c r="H11" i="56" s="1"/>
  <c r="H12" i="56"/>
  <c r="F226" i="54"/>
  <c r="D12" i="54"/>
  <c r="G226" i="51"/>
  <c r="G11" i="51"/>
  <c r="G226" i="53"/>
  <c r="G11" i="53"/>
  <c r="P13" i="54"/>
  <c r="P12" i="54" s="1"/>
  <c r="P226" i="54" s="1"/>
  <c r="E11" i="54"/>
  <c r="M144" i="54"/>
  <c r="C14" i="54"/>
  <c r="H15" i="54"/>
  <c r="J120" i="54"/>
  <c r="M13" i="54"/>
  <c r="C144" i="54"/>
  <c r="H145" i="54"/>
  <c r="J13" i="54"/>
  <c r="M144" i="53"/>
  <c r="P13" i="53"/>
  <c r="D13" i="53"/>
  <c r="D12" i="53" s="1"/>
  <c r="H66" i="53"/>
  <c r="H145" i="53"/>
  <c r="C144" i="53"/>
  <c r="E226" i="53"/>
  <c r="E11" i="53"/>
  <c r="P120" i="53"/>
  <c r="J12" i="53"/>
  <c r="H208" i="53"/>
  <c r="C204" i="53"/>
  <c r="H204" i="53" s="1"/>
  <c r="C14" i="53"/>
  <c r="H15" i="53"/>
  <c r="P120" i="51"/>
  <c r="E226" i="51"/>
  <c r="E11" i="51"/>
  <c r="D226" i="51"/>
  <c r="D11" i="51"/>
  <c r="H121" i="51"/>
  <c r="C120" i="51"/>
  <c r="H120" i="51" s="1"/>
  <c r="J13" i="51"/>
  <c r="P13" i="51"/>
  <c r="H145" i="51"/>
  <c r="M12" i="51"/>
  <c r="H144" i="51"/>
  <c r="H14" i="51"/>
  <c r="C13" i="51"/>
  <c r="D226" i="54" l="1"/>
  <c r="D11" i="54"/>
  <c r="M120" i="54"/>
  <c r="P11" i="54"/>
  <c r="J12" i="54"/>
  <c r="H144" i="54"/>
  <c r="C120" i="54"/>
  <c r="H120" i="54" s="1"/>
  <c r="C13" i="54"/>
  <c r="H14" i="54"/>
  <c r="M120" i="53"/>
  <c r="P12" i="53"/>
  <c r="H144" i="53"/>
  <c r="C120" i="53"/>
  <c r="H120" i="53" s="1"/>
  <c r="J226" i="53"/>
  <c r="J11" i="53"/>
  <c r="D226" i="53"/>
  <c r="D11" i="53"/>
  <c r="C13" i="53"/>
  <c r="H14" i="53"/>
  <c r="J12" i="51"/>
  <c r="C12" i="51"/>
  <c r="H13" i="51"/>
  <c r="M226" i="51"/>
  <c r="M11" i="51"/>
  <c r="P12" i="51"/>
  <c r="M12" i="54" l="1"/>
  <c r="M226" i="54" s="1"/>
  <c r="H13" i="54"/>
  <c r="C12" i="54"/>
  <c r="J226" i="54"/>
  <c r="J11" i="54"/>
  <c r="P226" i="53"/>
  <c r="P11" i="53"/>
  <c r="M12" i="53"/>
  <c r="H13" i="53"/>
  <c r="C12" i="53"/>
  <c r="J226" i="51"/>
  <c r="J11" i="51"/>
  <c r="C226" i="51"/>
  <c r="H226" i="51" s="1"/>
  <c r="C11" i="51"/>
  <c r="H11" i="51" s="1"/>
  <c r="H12" i="51"/>
  <c r="P226" i="51"/>
  <c r="P11" i="51"/>
  <c r="M11" i="54" l="1"/>
  <c r="C226" i="54"/>
  <c r="H226" i="54" s="1"/>
  <c r="H12" i="54"/>
  <c r="C11" i="54"/>
  <c r="H11" i="54" s="1"/>
  <c r="M11" i="53"/>
  <c r="M226" i="53"/>
  <c r="C226" i="53"/>
  <c r="H226" i="53" s="1"/>
  <c r="H12" i="53"/>
  <c r="C11" i="53"/>
  <c r="H11" i="53" s="1"/>
  <c r="E152" i="50" l="1"/>
  <c r="E117" i="50"/>
  <c r="M90" i="50" l="1"/>
  <c r="M117" i="50"/>
  <c r="P132" i="50" l="1"/>
  <c r="M74" i="50"/>
  <c r="M217" i="47"/>
  <c r="P217" i="47"/>
  <c r="H117" i="49" l="1"/>
  <c r="H118" i="49"/>
  <c r="H117" i="48"/>
  <c r="H117" i="47"/>
  <c r="L117" i="46"/>
  <c r="N117" i="46" s="1"/>
  <c r="H117" i="46"/>
  <c r="H117" i="44"/>
  <c r="H117" i="50" l="1"/>
  <c r="M98" i="50"/>
  <c r="P111" i="50"/>
  <c r="P105" i="50" s="1"/>
  <c r="P106" i="50"/>
  <c r="M111" i="50"/>
  <c r="M106" i="50"/>
  <c r="P98" i="50"/>
  <c r="P92" i="50"/>
  <c r="M92" i="50"/>
  <c r="P57" i="50"/>
  <c r="P52" i="50"/>
  <c r="M57" i="50"/>
  <c r="M52" i="50"/>
  <c r="P45" i="50"/>
  <c r="P40" i="50"/>
  <c r="M45" i="50"/>
  <c r="M40" i="50"/>
  <c r="M39" i="50" s="1"/>
  <c r="D192" i="50"/>
  <c r="H192" i="50" s="1"/>
  <c r="D190" i="50"/>
  <c r="D187" i="50"/>
  <c r="D159" i="50"/>
  <c r="H225" i="50"/>
  <c r="H224" i="50"/>
  <c r="H223" i="50"/>
  <c r="P222" i="50"/>
  <c r="M222" i="50"/>
  <c r="J222" i="50"/>
  <c r="G222" i="50"/>
  <c r="F222" i="50"/>
  <c r="E222" i="50"/>
  <c r="D222" i="50"/>
  <c r="C222" i="50"/>
  <c r="H221" i="50"/>
  <c r="H220" i="50"/>
  <c r="P219" i="50"/>
  <c r="M219" i="50"/>
  <c r="J219" i="50"/>
  <c r="G219" i="50"/>
  <c r="F219" i="50"/>
  <c r="E219" i="50"/>
  <c r="D219" i="50"/>
  <c r="C219" i="50"/>
  <c r="H218" i="50"/>
  <c r="D217" i="50"/>
  <c r="H217" i="50" s="1"/>
  <c r="H216" i="50"/>
  <c r="P215" i="50"/>
  <c r="M215" i="50"/>
  <c r="J215" i="50"/>
  <c r="G215" i="50"/>
  <c r="F215" i="50"/>
  <c r="E215" i="50"/>
  <c r="D215" i="50"/>
  <c r="C215" i="50"/>
  <c r="H214" i="50"/>
  <c r="D213" i="50"/>
  <c r="H213" i="50" s="1"/>
  <c r="D212" i="50"/>
  <c r="H212" i="50" s="1"/>
  <c r="P211" i="50"/>
  <c r="M211" i="50"/>
  <c r="J211" i="50"/>
  <c r="G211" i="50"/>
  <c r="F211" i="50"/>
  <c r="E211" i="50"/>
  <c r="E210" i="50" s="1"/>
  <c r="D211" i="50"/>
  <c r="C211" i="50"/>
  <c r="F210" i="50"/>
  <c r="C210" i="50"/>
  <c r="C209" i="50"/>
  <c r="H209" i="50" s="1"/>
  <c r="P208" i="50"/>
  <c r="M208" i="50"/>
  <c r="J208" i="50"/>
  <c r="G208" i="50"/>
  <c r="F208" i="50"/>
  <c r="E208" i="50"/>
  <c r="D208" i="50"/>
  <c r="H207" i="50"/>
  <c r="P206" i="50"/>
  <c r="M206" i="50"/>
  <c r="M205" i="50" s="1"/>
  <c r="M204" i="50" s="1"/>
  <c r="J206" i="50"/>
  <c r="G206" i="50"/>
  <c r="F206" i="50"/>
  <c r="F205" i="50" s="1"/>
  <c r="F204" i="50" s="1"/>
  <c r="E206" i="50"/>
  <c r="E205" i="50" s="1"/>
  <c r="D206" i="50"/>
  <c r="C206" i="50"/>
  <c r="P205" i="50"/>
  <c r="G205" i="50"/>
  <c r="G204" i="50" s="1"/>
  <c r="D205" i="50"/>
  <c r="C205" i="50"/>
  <c r="P204" i="50"/>
  <c r="D204" i="50"/>
  <c r="H203" i="50"/>
  <c r="H202" i="50"/>
  <c r="P201" i="50"/>
  <c r="M201" i="50"/>
  <c r="J201" i="50"/>
  <c r="G201" i="50"/>
  <c r="F201" i="50"/>
  <c r="E201" i="50"/>
  <c r="D201" i="50"/>
  <c r="C201" i="50"/>
  <c r="H200" i="50"/>
  <c r="H199" i="50"/>
  <c r="P198" i="50"/>
  <c r="P197" i="50" s="1"/>
  <c r="M198" i="50"/>
  <c r="J198" i="50"/>
  <c r="J197" i="50" s="1"/>
  <c r="G198" i="50"/>
  <c r="G197" i="50" s="1"/>
  <c r="F198" i="50"/>
  <c r="E198" i="50"/>
  <c r="D198" i="50"/>
  <c r="D197" i="50" s="1"/>
  <c r="C198" i="50"/>
  <c r="M197" i="50"/>
  <c r="E197" i="50"/>
  <c r="C197" i="50"/>
  <c r="H196" i="50"/>
  <c r="P195" i="50"/>
  <c r="M195" i="50"/>
  <c r="J195" i="50"/>
  <c r="G195" i="50"/>
  <c r="F195" i="50"/>
  <c r="E195" i="50"/>
  <c r="D195" i="50"/>
  <c r="C195" i="50"/>
  <c r="H194" i="50"/>
  <c r="H193" i="50"/>
  <c r="H191" i="50"/>
  <c r="H190" i="50"/>
  <c r="P189" i="50"/>
  <c r="P188" i="50" s="1"/>
  <c r="M189" i="50"/>
  <c r="J189" i="50"/>
  <c r="G189" i="50"/>
  <c r="G188" i="50" s="1"/>
  <c r="F189" i="50"/>
  <c r="E189" i="50"/>
  <c r="E188" i="50" s="1"/>
  <c r="D189" i="50"/>
  <c r="D188" i="50" s="1"/>
  <c r="C189" i="50"/>
  <c r="C188" i="50" s="1"/>
  <c r="F188" i="50"/>
  <c r="H187" i="50"/>
  <c r="P186" i="50"/>
  <c r="P185" i="50" s="1"/>
  <c r="M186" i="50"/>
  <c r="M185" i="50" s="1"/>
  <c r="J186" i="50"/>
  <c r="J185" i="50" s="1"/>
  <c r="G186" i="50"/>
  <c r="F186" i="50"/>
  <c r="F185" i="50" s="1"/>
  <c r="E186" i="50"/>
  <c r="E185" i="50" s="1"/>
  <c r="E184" i="50" s="1"/>
  <c r="D186" i="50"/>
  <c r="C186" i="50"/>
  <c r="C185" i="50" s="1"/>
  <c r="C184" i="50" s="1"/>
  <c r="G185" i="50"/>
  <c r="H183" i="50"/>
  <c r="H182" i="50"/>
  <c r="P181" i="50"/>
  <c r="M181" i="50"/>
  <c r="J181" i="50"/>
  <c r="G181" i="50"/>
  <c r="F181" i="50"/>
  <c r="E181" i="50"/>
  <c r="D181" i="50"/>
  <c r="C181" i="50"/>
  <c r="H180" i="50"/>
  <c r="H179" i="50"/>
  <c r="P178" i="50"/>
  <c r="M178" i="50"/>
  <c r="J178" i="50"/>
  <c r="G178" i="50"/>
  <c r="F178" i="50"/>
  <c r="E178" i="50"/>
  <c r="D178" i="50"/>
  <c r="C178" i="50"/>
  <c r="H177" i="50"/>
  <c r="H176" i="50"/>
  <c r="H175" i="50"/>
  <c r="P174" i="50"/>
  <c r="M174" i="50"/>
  <c r="M173" i="50" s="1"/>
  <c r="J174" i="50"/>
  <c r="G174" i="50"/>
  <c r="G173" i="50" s="1"/>
  <c r="F174" i="50"/>
  <c r="E174" i="50"/>
  <c r="D174" i="50"/>
  <c r="C174" i="50"/>
  <c r="C173" i="50" s="1"/>
  <c r="F173" i="50"/>
  <c r="H172" i="50"/>
  <c r="H171" i="50"/>
  <c r="H170" i="50"/>
  <c r="H169" i="50"/>
  <c r="H168" i="50"/>
  <c r="H167" i="50"/>
  <c r="H166" i="50"/>
  <c r="H165" i="50"/>
  <c r="AA164" i="50"/>
  <c r="Z164" i="50"/>
  <c r="Y164" i="50"/>
  <c r="H164" i="50"/>
  <c r="X163" i="50"/>
  <c r="X164" i="50" s="1"/>
  <c r="H163" i="50"/>
  <c r="H162" i="50"/>
  <c r="H161" i="50"/>
  <c r="P160" i="50"/>
  <c r="P158" i="50" s="1"/>
  <c r="M160" i="50"/>
  <c r="J160" i="50"/>
  <c r="J158" i="50" s="1"/>
  <c r="G160" i="50"/>
  <c r="G158" i="50" s="1"/>
  <c r="F160" i="50"/>
  <c r="F158" i="50" s="1"/>
  <c r="E160" i="50"/>
  <c r="E158" i="50" s="1"/>
  <c r="D160" i="50"/>
  <c r="C160" i="50"/>
  <c r="C158" i="50" s="1"/>
  <c r="H159" i="50"/>
  <c r="V157" i="50"/>
  <c r="U157" i="50"/>
  <c r="H157" i="50"/>
  <c r="H156" i="50"/>
  <c r="H155" i="50"/>
  <c r="D154" i="50"/>
  <c r="H154" i="50" s="1"/>
  <c r="H153" i="50"/>
  <c r="H152" i="50"/>
  <c r="H151" i="50"/>
  <c r="P150" i="50"/>
  <c r="M150" i="50"/>
  <c r="M148" i="50" s="1"/>
  <c r="M145" i="50" s="1"/>
  <c r="J150" i="50"/>
  <c r="J148" i="50" s="1"/>
  <c r="G150" i="50"/>
  <c r="F150" i="50"/>
  <c r="F148" i="50" s="1"/>
  <c r="E150" i="50"/>
  <c r="E148" i="50" s="1"/>
  <c r="E145" i="50" s="1"/>
  <c r="D150" i="50"/>
  <c r="C150" i="50"/>
  <c r="C148" i="50" s="1"/>
  <c r="D149" i="50"/>
  <c r="H149" i="50" s="1"/>
  <c r="G148" i="50"/>
  <c r="G145" i="50" s="1"/>
  <c r="H147" i="50"/>
  <c r="F146" i="50"/>
  <c r="C146" i="50"/>
  <c r="H146" i="50" s="1"/>
  <c r="H143" i="50"/>
  <c r="P142" i="50"/>
  <c r="M142" i="50"/>
  <c r="J142" i="50"/>
  <c r="G142" i="50"/>
  <c r="F142" i="50"/>
  <c r="E142" i="50"/>
  <c r="D142" i="50"/>
  <c r="C142" i="50"/>
  <c r="H141" i="50"/>
  <c r="H140" i="50"/>
  <c r="H139" i="50"/>
  <c r="H138" i="50"/>
  <c r="H137" i="50"/>
  <c r="H136" i="50"/>
  <c r="H135" i="50"/>
  <c r="H134" i="50"/>
  <c r="H133" i="50"/>
  <c r="H132" i="50"/>
  <c r="H131" i="50"/>
  <c r="P130" i="50"/>
  <c r="M130" i="50"/>
  <c r="J130" i="50"/>
  <c r="G130" i="50"/>
  <c r="F130" i="50"/>
  <c r="E130" i="50"/>
  <c r="D130" i="50"/>
  <c r="C130" i="50"/>
  <c r="H129" i="50"/>
  <c r="H128" i="50"/>
  <c r="H127" i="50"/>
  <c r="H126" i="50"/>
  <c r="H125" i="50"/>
  <c r="P124" i="50"/>
  <c r="M124" i="50"/>
  <c r="J124" i="50"/>
  <c r="J122" i="50" s="1"/>
  <c r="G124" i="50"/>
  <c r="G122" i="50" s="1"/>
  <c r="F124" i="50"/>
  <c r="F122" i="50" s="1"/>
  <c r="E124" i="50"/>
  <c r="E122" i="50" s="1"/>
  <c r="E121" i="50" s="1"/>
  <c r="D124" i="50"/>
  <c r="D122" i="50" s="1"/>
  <c r="C124" i="50"/>
  <c r="D123" i="50"/>
  <c r="H123" i="50" s="1"/>
  <c r="H119" i="50"/>
  <c r="H118" i="50"/>
  <c r="H116" i="50"/>
  <c r="H115" i="50"/>
  <c r="H114" i="50"/>
  <c r="H113" i="50"/>
  <c r="H112" i="50"/>
  <c r="J111" i="50"/>
  <c r="G111" i="50"/>
  <c r="F111" i="50"/>
  <c r="E111" i="50"/>
  <c r="D111" i="50"/>
  <c r="C111" i="50"/>
  <c r="H110" i="50"/>
  <c r="H109" i="50"/>
  <c r="H108" i="50"/>
  <c r="H107" i="50"/>
  <c r="J106" i="50"/>
  <c r="J105" i="50" s="1"/>
  <c r="G106" i="50"/>
  <c r="F106" i="50"/>
  <c r="F105" i="50" s="1"/>
  <c r="E106" i="50"/>
  <c r="D106" i="50"/>
  <c r="C106" i="50"/>
  <c r="C105" i="50" s="1"/>
  <c r="H104" i="50"/>
  <c r="H103" i="50"/>
  <c r="H102" i="50"/>
  <c r="H101" i="50"/>
  <c r="H100" i="50"/>
  <c r="H99" i="50"/>
  <c r="J98" i="50"/>
  <c r="G98" i="50"/>
  <c r="F98" i="50"/>
  <c r="E98" i="50"/>
  <c r="D98" i="50"/>
  <c r="C98" i="50"/>
  <c r="H97" i="50"/>
  <c r="H96" i="50"/>
  <c r="H95" i="50"/>
  <c r="H94" i="50"/>
  <c r="H93" i="50"/>
  <c r="J92" i="50"/>
  <c r="G92" i="50"/>
  <c r="F92" i="50"/>
  <c r="F91" i="50" s="1"/>
  <c r="E92" i="50"/>
  <c r="E91" i="50" s="1"/>
  <c r="D92" i="50"/>
  <c r="C92" i="50"/>
  <c r="D91" i="50"/>
  <c r="D90" i="50"/>
  <c r="H90" i="50" s="1"/>
  <c r="D89" i="50"/>
  <c r="H89" i="50" s="1"/>
  <c r="H88" i="50"/>
  <c r="P87" i="50"/>
  <c r="M87" i="50"/>
  <c r="J87" i="50"/>
  <c r="G87" i="50"/>
  <c r="F87" i="50"/>
  <c r="E87" i="50"/>
  <c r="C87" i="50"/>
  <c r="H86" i="50"/>
  <c r="P85" i="50"/>
  <c r="P71" i="50" s="1"/>
  <c r="M85" i="50"/>
  <c r="M71" i="50" s="1"/>
  <c r="J85" i="50"/>
  <c r="G85" i="50"/>
  <c r="G71" i="50" s="1"/>
  <c r="G67" i="50" s="1"/>
  <c r="F85" i="50"/>
  <c r="E85" i="50"/>
  <c r="D85" i="50"/>
  <c r="C85" i="50"/>
  <c r="C71" i="50" s="1"/>
  <c r="H84" i="50"/>
  <c r="H83" i="50"/>
  <c r="H82" i="50"/>
  <c r="H81" i="50"/>
  <c r="H80" i="50"/>
  <c r="H79" i="50"/>
  <c r="H78" i="50"/>
  <c r="H77" i="50"/>
  <c r="H76" i="50"/>
  <c r="H75" i="50"/>
  <c r="H74" i="50"/>
  <c r="H73" i="50"/>
  <c r="H72" i="50"/>
  <c r="J71" i="50"/>
  <c r="J67" i="50" s="1"/>
  <c r="F71" i="50"/>
  <c r="E71" i="50"/>
  <c r="E67" i="50" s="1"/>
  <c r="H70" i="50"/>
  <c r="H69" i="50"/>
  <c r="H68" i="50"/>
  <c r="F67" i="50"/>
  <c r="F66" i="50" s="1"/>
  <c r="H65" i="50"/>
  <c r="H64" i="50"/>
  <c r="H63" i="50"/>
  <c r="H62" i="50"/>
  <c r="H61" i="50"/>
  <c r="H60" i="50"/>
  <c r="H59" i="50"/>
  <c r="H58" i="50"/>
  <c r="J57" i="50"/>
  <c r="G57" i="50"/>
  <c r="F57" i="50"/>
  <c r="E57" i="50"/>
  <c r="D57" i="50"/>
  <c r="C57" i="50"/>
  <c r="H56" i="50"/>
  <c r="H55" i="50"/>
  <c r="H54" i="50"/>
  <c r="H53" i="50"/>
  <c r="J52" i="50"/>
  <c r="G52" i="50"/>
  <c r="F52" i="50"/>
  <c r="E52" i="50"/>
  <c r="D52" i="50"/>
  <c r="C52" i="50"/>
  <c r="H50" i="50"/>
  <c r="H49" i="50"/>
  <c r="H48" i="50"/>
  <c r="H47" i="50"/>
  <c r="H46" i="50"/>
  <c r="AB45" i="50"/>
  <c r="J45" i="50"/>
  <c r="G45" i="50"/>
  <c r="F45" i="50"/>
  <c r="E45" i="50"/>
  <c r="D45" i="50"/>
  <c r="C45" i="50"/>
  <c r="U44" i="50"/>
  <c r="H44" i="50"/>
  <c r="U43" i="50"/>
  <c r="H43" i="50"/>
  <c r="U42" i="50"/>
  <c r="H42" i="50"/>
  <c r="U41" i="50"/>
  <c r="H41" i="50"/>
  <c r="J40" i="50"/>
  <c r="G40" i="50"/>
  <c r="F40" i="50"/>
  <c r="F39" i="50" s="1"/>
  <c r="E40" i="50"/>
  <c r="E39" i="50" s="1"/>
  <c r="D40" i="50"/>
  <c r="D39" i="50" s="1"/>
  <c r="C40" i="50"/>
  <c r="J39" i="50"/>
  <c r="H38" i="50"/>
  <c r="H37" i="50"/>
  <c r="H36" i="50"/>
  <c r="P35" i="50"/>
  <c r="M35" i="50"/>
  <c r="J35" i="50"/>
  <c r="G35" i="50"/>
  <c r="F35" i="50"/>
  <c r="E35" i="50"/>
  <c r="D35" i="50"/>
  <c r="C35" i="50"/>
  <c r="H34" i="50"/>
  <c r="P33" i="50"/>
  <c r="P19" i="50" s="1"/>
  <c r="P15" i="50" s="1"/>
  <c r="M33" i="50"/>
  <c r="J33" i="50"/>
  <c r="J19" i="50" s="1"/>
  <c r="G33" i="50"/>
  <c r="F33" i="50"/>
  <c r="F19" i="50" s="1"/>
  <c r="F15" i="50" s="1"/>
  <c r="E33" i="50"/>
  <c r="D33" i="50"/>
  <c r="D19" i="50" s="1"/>
  <c r="D15" i="50" s="1"/>
  <c r="C33" i="50"/>
  <c r="H32" i="50"/>
  <c r="H31" i="50"/>
  <c r="H30" i="50"/>
  <c r="H29" i="50"/>
  <c r="H28" i="50"/>
  <c r="H27" i="50"/>
  <c r="H26" i="50"/>
  <c r="H25" i="50"/>
  <c r="H24" i="50"/>
  <c r="H23" i="50"/>
  <c r="H22" i="50"/>
  <c r="H21" i="50"/>
  <c r="H20" i="50"/>
  <c r="M19" i="50"/>
  <c r="G19" i="50"/>
  <c r="E19" i="50"/>
  <c r="E15" i="50" s="1"/>
  <c r="C19" i="50"/>
  <c r="H18" i="50"/>
  <c r="H17" i="50"/>
  <c r="H16" i="50"/>
  <c r="M15" i="50"/>
  <c r="G15" i="50"/>
  <c r="C15" i="50"/>
  <c r="M222" i="49"/>
  <c r="M219" i="49"/>
  <c r="M215" i="49"/>
  <c r="M211" i="49"/>
  <c r="M208" i="49"/>
  <c r="M206" i="49"/>
  <c r="M205" i="49" s="1"/>
  <c r="M201" i="49"/>
  <c r="M198" i="49"/>
  <c r="M195" i="49"/>
  <c r="M189" i="49"/>
  <c r="M186" i="49"/>
  <c r="M185" i="49" s="1"/>
  <c r="M181" i="49"/>
  <c r="M178" i="49"/>
  <c r="M174" i="49"/>
  <c r="M160" i="49"/>
  <c r="M158" i="49" s="1"/>
  <c r="M150" i="49"/>
  <c r="M148" i="49" s="1"/>
  <c r="M145" i="49" s="1"/>
  <c r="M142" i="49"/>
  <c r="M130" i="49"/>
  <c r="M124" i="49"/>
  <c r="M122" i="49" s="1"/>
  <c r="M111" i="49"/>
  <c r="M106" i="49"/>
  <c r="M98" i="49"/>
  <c r="M92" i="49"/>
  <c r="M87" i="49"/>
  <c r="M85" i="49"/>
  <c r="M71" i="49" s="1"/>
  <c r="M67" i="49" s="1"/>
  <c r="M57" i="49"/>
  <c r="M52" i="49"/>
  <c r="M45" i="49"/>
  <c r="M40" i="49"/>
  <c r="M35" i="49"/>
  <c r="M33" i="49"/>
  <c r="M19" i="49" s="1"/>
  <c r="P45" i="48"/>
  <c r="M45" i="48"/>
  <c r="P57" i="49"/>
  <c r="P45" i="49"/>
  <c r="D154" i="49"/>
  <c r="H154" i="49" s="1"/>
  <c r="D90" i="49"/>
  <c r="D89" i="49"/>
  <c r="H225" i="49"/>
  <c r="H224" i="49"/>
  <c r="H223" i="49"/>
  <c r="P222" i="49"/>
  <c r="J222" i="49"/>
  <c r="G222" i="49"/>
  <c r="F222" i="49"/>
  <c r="E222" i="49"/>
  <c r="D222" i="49"/>
  <c r="C222" i="49"/>
  <c r="H221" i="49"/>
  <c r="H220" i="49"/>
  <c r="P219" i="49"/>
  <c r="J219" i="49"/>
  <c r="G219" i="49"/>
  <c r="F219" i="49"/>
  <c r="E219" i="49"/>
  <c r="D219" i="49"/>
  <c r="C219" i="49"/>
  <c r="H218" i="49"/>
  <c r="D217" i="49"/>
  <c r="H217" i="49" s="1"/>
  <c r="H216" i="49"/>
  <c r="P215" i="49"/>
  <c r="J215" i="49"/>
  <c r="G215" i="49"/>
  <c r="F215" i="49"/>
  <c r="E215" i="49"/>
  <c r="D215" i="49"/>
  <c r="C215" i="49"/>
  <c r="H214" i="49"/>
  <c r="D213" i="49"/>
  <c r="H213" i="49" s="1"/>
  <c r="D212" i="49"/>
  <c r="H212" i="49" s="1"/>
  <c r="P211" i="49"/>
  <c r="J211" i="49"/>
  <c r="G211" i="49"/>
  <c r="F211" i="49"/>
  <c r="E211" i="49"/>
  <c r="D211" i="49"/>
  <c r="C211" i="49"/>
  <c r="C210" i="49" s="1"/>
  <c r="P208" i="49"/>
  <c r="J208" i="49"/>
  <c r="G208" i="49"/>
  <c r="F208" i="49"/>
  <c r="E208" i="49"/>
  <c r="D208" i="49"/>
  <c r="H207" i="49"/>
  <c r="P206" i="49"/>
  <c r="J206" i="49"/>
  <c r="J205" i="49" s="1"/>
  <c r="G206" i="49"/>
  <c r="G205" i="49" s="1"/>
  <c r="F206" i="49"/>
  <c r="F205" i="49" s="1"/>
  <c r="F204" i="49" s="1"/>
  <c r="E206" i="49"/>
  <c r="E205" i="49" s="1"/>
  <c r="D206" i="49"/>
  <c r="C206" i="49"/>
  <c r="P205" i="49"/>
  <c r="D205" i="49"/>
  <c r="H203" i="49"/>
  <c r="H202" i="49"/>
  <c r="P201" i="49"/>
  <c r="J201" i="49"/>
  <c r="G201" i="49"/>
  <c r="F201" i="49"/>
  <c r="E201" i="49"/>
  <c r="D201" i="49"/>
  <c r="C201" i="49"/>
  <c r="H200" i="49"/>
  <c r="H199" i="49"/>
  <c r="P198" i="49"/>
  <c r="J198" i="49"/>
  <c r="G198" i="49"/>
  <c r="F198" i="49"/>
  <c r="E198" i="49"/>
  <c r="D198" i="49"/>
  <c r="C198" i="49"/>
  <c r="H196" i="49"/>
  <c r="P195" i="49"/>
  <c r="J195" i="49"/>
  <c r="G195" i="49"/>
  <c r="F195" i="49"/>
  <c r="E195" i="49"/>
  <c r="D195" i="49"/>
  <c r="C195" i="49"/>
  <c r="H194" i="49"/>
  <c r="H193" i="49"/>
  <c r="H192" i="49"/>
  <c r="H191" i="49"/>
  <c r="H190" i="49"/>
  <c r="P189" i="49"/>
  <c r="P188" i="49" s="1"/>
  <c r="J189" i="49"/>
  <c r="G189" i="49"/>
  <c r="G188" i="49" s="1"/>
  <c r="F189" i="49"/>
  <c r="E189" i="49"/>
  <c r="E188" i="49" s="1"/>
  <c r="D189" i="49"/>
  <c r="C189" i="49"/>
  <c r="C188" i="49" s="1"/>
  <c r="F188" i="49"/>
  <c r="H187" i="49"/>
  <c r="P186" i="49"/>
  <c r="P185" i="49" s="1"/>
  <c r="J186" i="49"/>
  <c r="J185" i="49" s="1"/>
  <c r="G186" i="49"/>
  <c r="G185" i="49" s="1"/>
  <c r="F186" i="49"/>
  <c r="F185" i="49" s="1"/>
  <c r="E186" i="49"/>
  <c r="E185" i="49" s="1"/>
  <c r="E184" i="49" s="1"/>
  <c r="D186" i="49"/>
  <c r="D185" i="49" s="1"/>
  <c r="C186" i="49"/>
  <c r="C185" i="49" s="1"/>
  <c r="H183" i="49"/>
  <c r="H182" i="49"/>
  <c r="P181" i="49"/>
  <c r="J181" i="49"/>
  <c r="G181" i="49"/>
  <c r="F181" i="49"/>
  <c r="E181" i="49"/>
  <c r="D181" i="49"/>
  <c r="C181" i="49"/>
  <c r="H180" i="49"/>
  <c r="H179" i="49"/>
  <c r="P178" i="49"/>
  <c r="J178" i="49"/>
  <c r="G178" i="49"/>
  <c r="F178" i="49"/>
  <c r="E178" i="49"/>
  <c r="D178" i="49"/>
  <c r="C178" i="49"/>
  <c r="H177" i="49"/>
  <c r="H176" i="49"/>
  <c r="H175" i="49"/>
  <c r="P174" i="49"/>
  <c r="P173" i="49" s="1"/>
  <c r="J174" i="49"/>
  <c r="J173" i="49" s="1"/>
  <c r="G174" i="49"/>
  <c r="F174" i="49"/>
  <c r="E174" i="49"/>
  <c r="D174" i="49"/>
  <c r="D173" i="49" s="1"/>
  <c r="C174" i="49"/>
  <c r="E173" i="49"/>
  <c r="H172" i="49"/>
  <c r="H171" i="49"/>
  <c r="H170" i="49"/>
  <c r="H169" i="49"/>
  <c r="H168" i="49"/>
  <c r="H167" i="49"/>
  <c r="H166" i="49"/>
  <c r="H165" i="49"/>
  <c r="AA164" i="49"/>
  <c r="Z164" i="49"/>
  <c r="Y164" i="49"/>
  <c r="H164" i="49"/>
  <c r="X163" i="49"/>
  <c r="X164" i="49" s="1"/>
  <c r="H163" i="49"/>
  <c r="H162" i="49"/>
  <c r="H161" i="49"/>
  <c r="P160" i="49"/>
  <c r="J160" i="49"/>
  <c r="G160" i="49"/>
  <c r="G158" i="49" s="1"/>
  <c r="F160" i="49"/>
  <c r="E160" i="49"/>
  <c r="D160" i="49"/>
  <c r="C160" i="49"/>
  <c r="H160" i="49" s="1"/>
  <c r="H159" i="49"/>
  <c r="D159" i="49"/>
  <c r="F158" i="49"/>
  <c r="E158" i="49"/>
  <c r="V157" i="49"/>
  <c r="U157" i="49"/>
  <c r="H157" i="49"/>
  <c r="H156" i="49"/>
  <c r="H155" i="49"/>
  <c r="H153" i="49"/>
  <c r="H152" i="49"/>
  <c r="H151" i="49"/>
  <c r="P150" i="49"/>
  <c r="J150" i="49"/>
  <c r="J148" i="49" s="1"/>
  <c r="J145" i="49" s="1"/>
  <c r="G150" i="49"/>
  <c r="G148" i="49" s="1"/>
  <c r="G145" i="49" s="1"/>
  <c r="F150" i="49"/>
  <c r="F148" i="49" s="1"/>
  <c r="E150" i="49"/>
  <c r="E148" i="49" s="1"/>
  <c r="E145" i="49" s="1"/>
  <c r="D150" i="49"/>
  <c r="C150" i="49"/>
  <c r="C148" i="49" s="1"/>
  <c r="D149" i="49"/>
  <c r="H149" i="49" s="1"/>
  <c r="H147" i="49"/>
  <c r="F146" i="49"/>
  <c r="F145" i="49" s="1"/>
  <c r="F144" i="49" s="1"/>
  <c r="C146" i="49"/>
  <c r="H143" i="49"/>
  <c r="P142" i="49"/>
  <c r="J142" i="49"/>
  <c r="G142" i="49"/>
  <c r="F142" i="49"/>
  <c r="E142" i="49"/>
  <c r="D142" i="49"/>
  <c r="C142" i="49"/>
  <c r="H141" i="49"/>
  <c r="H140" i="49"/>
  <c r="H139" i="49"/>
  <c r="H138" i="49"/>
  <c r="H137" i="49"/>
  <c r="H136" i="49"/>
  <c r="H135" i="49"/>
  <c r="H134" i="49"/>
  <c r="H133" i="49"/>
  <c r="H132" i="49"/>
  <c r="H131" i="49"/>
  <c r="P130" i="49"/>
  <c r="J130" i="49"/>
  <c r="G130" i="49"/>
  <c r="F130" i="49"/>
  <c r="E130" i="49"/>
  <c r="D130" i="49"/>
  <c r="C130" i="49"/>
  <c r="H129" i="49"/>
  <c r="H128" i="49"/>
  <c r="H127" i="49"/>
  <c r="H126" i="49"/>
  <c r="H125" i="49"/>
  <c r="P124" i="49"/>
  <c r="P122" i="49" s="1"/>
  <c r="P121" i="49" s="1"/>
  <c r="J124" i="49"/>
  <c r="G124" i="49"/>
  <c r="G122" i="49" s="1"/>
  <c r="F124" i="49"/>
  <c r="F122" i="49" s="1"/>
  <c r="E124" i="49"/>
  <c r="E122" i="49" s="1"/>
  <c r="E121" i="49" s="1"/>
  <c r="D124" i="49"/>
  <c r="C124" i="49"/>
  <c r="D123" i="49"/>
  <c r="J122" i="49"/>
  <c r="H119" i="49"/>
  <c r="H116" i="49"/>
  <c r="H115" i="49"/>
  <c r="H114" i="49"/>
  <c r="H113" i="49"/>
  <c r="H112" i="49"/>
  <c r="P111" i="49"/>
  <c r="J111" i="49"/>
  <c r="G111" i="49"/>
  <c r="F111" i="49"/>
  <c r="E111" i="49"/>
  <c r="D111" i="49"/>
  <c r="C111" i="49"/>
  <c r="H110" i="49"/>
  <c r="H109" i="49"/>
  <c r="H108" i="49"/>
  <c r="H107" i="49"/>
  <c r="P106" i="49"/>
  <c r="J106" i="49"/>
  <c r="J105" i="49" s="1"/>
  <c r="G106" i="49"/>
  <c r="G105" i="49" s="1"/>
  <c r="F106" i="49"/>
  <c r="E106" i="49"/>
  <c r="D106" i="49"/>
  <c r="C106" i="49"/>
  <c r="C105" i="49" s="1"/>
  <c r="H104" i="49"/>
  <c r="H103" i="49"/>
  <c r="H102" i="49"/>
  <c r="H101" i="49"/>
  <c r="H100" i="49"/>
  <c r="H99" i="49"/>
  <c r="P98" i="49"/>
  <c r="J98" i="49"/>
  <c r="G98" i="49"/>
  <c r="F98" i="49"/>
  <c r="E98" i="49"/>
  <c r="D98" i="49"/>
  <c r="C98" i="49"/>
  <c r="H97" i="49"/>
  <c r="H96" i="49"/>
  <c r="H95" i="49"/>
  <c r="H94" i="49"/>
  <c r="H93" i="49"/>
  <c r="P92" i="49"/>
  <c r="J92" i="49"/>
  <c r="J91" i="49" s="1"/>
  <c r="G92" i="49"/>
  <c r="G91" i="49" s="1"/>
  <c r="F92" i="49"/>
  <c r="E92" i="49"/>
  <c r="E91" i="49" s="1"/>
  <c r="D92" i="49"/>
  <c r="C92" i="49"/>
  <c r="C91" i="49" s="1"/>
  <c r="F91" i="49"/>
  <c r="H90" i="49"/>
  <c r="H89" i="49"/>
  <c r="H88" i="49"/>
  <c r="P87" i="49"/>
  <c r="J87" i="49"/>
  <c r="G87" i="49"/>
  <c r="F87" i="49"/>
  <c r="E87" i="49"/>
  <c r="D87" i="49"/>
  <c r="C87" i="49"/>
  <c r="H86" i="49"/>
  <c r="P85" i="49"/>
  <c r="P71" i="49" s="1"/>
  <c r="J85" i="49"/>
  <c r="G85" i="49"/>
  <c r="F85" i="49"/>
  <c r="F71" i="49" s="1"/>
  <c r="F67" i="49" s="1"/>
  <c r="E85" i="49"/>
  <c r="E71" i="49" s="1"/>
  <c r="E67" i="49" s="1"/>
  <c r="D85" i="49"/>
  <c r="C85" i="49"/>
  <c r="H84" i="49"/>
  <c r="H83" i="49"/>
  <c r="H82" i="49"/>
  <c r="H81" i="49"/>
  <c r="H80" i="49"/>
  <c r="H79" i="49"/>
  <c r="H78" i="49"/>
  <c r="H77" i="49"/>
  <c r="H76" i="49"/>
  <c r="H75" i="49"/>
  <c r="H74" i="49"/>
  <c r="H73" i="49"/>
  <c r="H72" i="49"/>
  <c r="J71" i="49"/>
  <c r="J67" i="49" s="1"/>
  <c r="G71" i="49"/>
  <c r="G67" i="49" s="1"/>
  <c r="D71" i="49"/>
  <c r="C71" i="49"/>
  <c r="H70" i="49"/>
  <c r="H69" i="49"/>
  <c r="H68" i="49"/>
  <c r="C67" i="49"/>
  <c r="H65" i="49"/>
  <c r="H64" i="49"/>
  <c r="H63" i="49"/>
  <c r="H62" i="49"/>
  <c r="H61" i="49"/>
  <c r="H60" i="49"/>
  <c r="H59" i="49"/>
  <c r="H58" i="49"/>
  <c r="J57" i="49"/>
  <c r="G57" i="49"/>
  <c r="F57" i="49"/>
  <c r="E57" i="49"/>
  <c r="D57" i="49"/>
  <c r="C57" i="49"/>
  <c r="H56" i="49"/>
  <c r="H55" i="49"/>
  <c r="H54" i="49"/>
  <c r="H53" i="49"/>
  <c r="P52" i="49"/>
  <c r="P51" i="49" s="1"/>
  <c r="J52" i="49"/>
  <c r="J51" i="49" s="1"/>
  <c r="G52" i="49"/>
  <c r="F52" i="49"/>
  <c r="F51" i="49" s="1"/>
  <c r="E52" i="49"/>
  <c r="D52" i="49"/>
  <c r="C52" i="49"/>
  <c r="H50" i="49"/>
  <c r="H49" i="49"/>
  <c r="H48" i="49"/>
  <c r="H47" i="49"/>
  <c r="V42" i="49" s="1"/>
  <c r="H46" i="49"/>
  <c r="AB45" i="49"/>
  <c r="J45" i="49"/>
  <c r="G45" i="49"/>
  <c r="F45" i="49"/>
  <c r="E45" i="49"/>
  <c r="D45" i="49"/>
  <c r="C45" i="49"/>
  <c r="V44" i="49"/>
  <c r="U44" i="49"/>
  <c r="H44" i="49"/>
  <c r="U43" i="49"/>
  <c r="H43" i="49"/>
  <c r="U42" i="49"/>
  <c r="H42" i="49"/>
  <c r="U41" i="49"/>
  <c r="H41" i="49"/>
  <c r="P40" i="49"/>
  <c r="J40" i="49"/>
  <c r="J39" i="49" s="1"/>
  <c r="G40" i="49"/>
  <c r="G39" i="49" s="1"/>
  <c r="F40" i="49"/>
  <c r="F39" i="49" s="1"/>
  <c r="E40" i="49"/>
  <c r="D40" i="49"/>
  <c r="D39" i="49" s="1"/>
  <c r="C40" i="49"/>
  <c r="C39" i="49" s="1"/>
  <c r="H38" i="49"/>
  <c r="H37" i="49"/>
  <c r="H36" i="49"/>
  <c r="P35" i="49"/>
  <c r="J35" i="49"/>
  <c r="G35" i="49"/>
  <c r="F35" i="49"/>
  <c r="E35" i="49"/>
  <c r="D35" i="49"/>
  <c r="C35" i="49"/>
  <c r="H34" i="49"/>
  <c r="P33" i="49"/>
  <c r="J33" i="49"/>
  <c r="J19" i="49" s="1"/>
  <c r="J15" i="49" s="1"/>
  <c r="G33" i="49"/>
  <c r="F33" i="49"/>
  <c r="E33" i="49"/>
  <c r="E19" i="49" s="1"/>
  <c r="E15" i="49" s="1"/>
  <c r="D33" i="49"/>
  <c r="D19" i="49" s="1"/>
  <c r="D15" i="49" s="1"/>
  <c r="C33" i="49"/>
  <c r="H32" i="49"/>
  <c r="H31" i="49"/>
  <c r="H30" i="49"/>
  <c r="H29" i="49"/>
  <c r="H28" i="49"/>
  <c r="H27" i="49"/>
  <c r="H26" i="49"/>
  <c r="H25" i="49"/>
  <c r="H24" i="49"/>
  <c r="H23" i="49"/>
  <c r="H22" i="49"/>
  <c r="H21" i="49"/>
  <c r="H20" i="49"/>
  <c r="P19" i="49"/>
  <c r="P15" i="49" s="1"/>
  <c r="G19" i="49"/>
  <c r="G15" i="49" s="1"/>
  <c r="F19" i="49"/>
  <c r="F15" i="49" s="1"/>
  <c r="F14" i="49" s="1"/>
  <c r="C19" i="49"/>
  <c r="H18" i="49"/>
  <c r="H17" i="49"/>
  <c r="H16" i="49"/>
  <c r="C15" i="49"/>
  <c r="D159" i="48"/>
  <c r="D123" i="48"/>
  <c r="D90" i="48"/>
  <c r="D89" i="48"/>
  <c r="D87" i="48" s="1"/>
  <c r="H225" i="48"/>
  <c r="H224" i="48"/>
  <c r="H223" i="48"/>
  <c r="P222" i="48"/>
  <c r="M222" i="48"/>
  <c r="J222" i="48"/>
  <c r="G222" i="48"/>
  <c r="F222" i="48"/>
  <c r="E222" i="48"/>
  <c r="D222" i="48"/>
  <c r="C222" i="48"/>
  <c r="H221" i="48"/>
  <c r="H220" i="48"/>
  <c r="P219" i="48"/>
  <c r="M219" i="48"/>
  <c r="J219" i="48"/>
  <c r="G219" i="48"/>
  <c r="F219" i="48"/>
  <c r="E219" i="48"/>
  <c r="D219" i="48"/>
  <c r="C219" i="48"/>
  <c r="H218" i="48"/>
  <c r="D217" i="48"/>
  <c r="H217" i="48" s="1"/>
  <c r="H216" i="48"/>
  <c r="P215" i="48"/>
  <c r="M215" i="48"/>
  <c r="J215" i="48"/>
  <c r="G215" i="48"/>
  <c r="F215" i="48"/>
  <c r="E215" i="48"/>
  <c r="D215" i="48"/>
  <c r="H215" i="48" s="1"/>
  <c r="C215" i="48"/>
  <c r="H214" i="48"/>
  <c r="D213" i="48"/>
  <c r="H213" i="48" s="1"/>
  <c r="D212" i="48"/>
  <c r="P211" i="48"/>
  <c r="M211" i="48"/>
  <c r="M210" i="48" s="1"/>
  <c r="J211" i="48"/>
  <c r="G211" i="48"/>
  <c r="F211" i="48"/>
  <c r="E211" i="48"/>
  <c r="C211" i="48"/>
  <c r="C210" i="48"/>
  <c r="P208" i="48"/>
  <c r="M208" i="48"/>
  <c r="J208" i="48"/>
  <c r="G208" i="48"/>
  <c r="F208" i="48"/>
  <c r="E208" i="48"/>
  <c r="D208" i="48"/>
  <c r="H207" i="48"/>
  <c r="P206" i="48"/>
  <c r="P205" i="48" s="1"/>
  <c r="P204" i="48" s="1"/>
  <c r="M206" i="48"/>
  <c r="J206" i="48"/>
  <c r="G206" i="48"/>
  <c r="G205" i="48" s="1"/>
  <c r="G204" i="48" s="1"/>
  <c r="F206" i="48"/>
  <c r="F205" i="48" s="1"/>
  <c r="E206" i="48"/>
  <c r="D206" i="48"/>
  <c r="D205" i="48" s="1"/>
  <c r="C206" i="48"/>
  <c r="C205" i="48" s="1"/>
  <c r="M205" i="48"/>
  <c r="E205" i="48"/>
  <c r="E204" i="48" s="1"/>
  <c r="D204" i="48"/>
  <c r="H203" i="48"/>
  <c r="H202" i="48"/>
  <c r="P201" i="48"/>
  <c r="M201" i="48"/>
  <c r="J201" i="48"/>
  <c r="G201" i="48"/>
  <c r="F201" i="48"/>
  <c r="E201" i="48"/>
  <c r="D201" i="48"/>
  <c r="C201" i="48"/>
  <c r="H200" i="48"/>
  <c r="H199" i="48"/>
  <c r="P198" i="48"/>
  <c r="P197" i="48" s="1"/>
  <c r="M198" i="48"/>
  <c r="J198" i="48"/>
  <c r="G198" i="48"/>
  <c r="F198" i="48"/>
  <c r="F197" i="48" s="1"/>
  <c r="E198" i="48"/>
  <c r="E197" i="48" s="1"/>
  <c r="D198" i="48"/>
  <c r="C198" i="48"/>
  <c r="C197" i="48" s="1"/>
  <c r="M197" i="48"/>
  <c r="G197" i="48"/>
  <c r="H196" i="48"/>
  <c r="P195" i="48"/>
  <c r="M195" i="48"/>
  <c r="J195" i="48"/>
  <c r="G195" i="48"/>
  <c r="F195" i="48"/>
  <c r="E195" i="48"/>
  <c r="D195" i="48"/>
  <c r="C195" i="48"/>
  <c r="H194" i="48"/>
  <c r="H193" i="48"/>
  <c r="H192" i="48"/>
  <c r="H191" i="48"/>
  <c r="H190" i="48"/>
  <c r="P189" i="48"/>
  <c r="M189" i="48"/>
  <c r="J189" i="48"/>
  <c r="G189" i="48"/>
  <c r="F189" i="48"/>
  <c r="E189" i="48"/>
  <c r="E188" i="48" s="1"/>
  <c r="D189" i="48"/>
  <c r="D188" i="48" s="1"/>
  <c r="C189" i="48"/>
  <c r="F188" i="48"/>
  <c r="H187" i="48"/>
  <c r="P186" i="48"/>
  <c r="P185" i="48" s="1"/>
  <c r="M186" i="48"/>
  <c r="J186" i="48"/>
  <c r="G186" i="48"/>
  <c r="G185" i="48" s="1"/>
  <c r="F186" i="48"/>
  <c r="F185" i="48" s="1"/>
  <c r="E186" i="48"/>
  <c r="D186" i="48"/>
  <c r="D185" i="48" s="1"/>
  <c r="C186" i="48"/>
  <c r="M185" i="48"/>
  <c r="E185" i="48"/>
  <c r="C185" i="48"/>
  <c r="H183" i="48"/>
  <c r="H182" i="48"/>
  <c r="P181" i="48"/>
  <c r="M181" i="48"/>
  <c r="J181" i="48"/>
  <c r="G181" i="48"/>
  <c r="F181" i="48"/>
  <c r="E181" i="48"/>
  <c r="D181" i="48"/>
  <c r="C181" i="48"/>
  <c r="H180" i="48"/>
  <c r="H179" i="48"/>
  <c r="P178" i="48"/>
  <c r="M178" i="48"/>
  <c r="J178" i="48"/>
  <c r="G178" i="48"/>
  <c r="F178" i="48"/>
  <c r="E178" i="48"/>
  <c r="D178" i="48"/>
  <c r="C178" i="48"/>
  <c r="H177" i="48"/>
  <c r="H176" i="48"/>
  <c r="H175" i="48"/>
  <c r="P174" i="48"/>
  <c r="P173" i="48" s="1"/>
  <c r="M174" i="48"/>
  <c r="J174" i="48"/>
  <c r="G174" i="48"/>
  <c r="F174" i="48"/>
  <c r="E174" i="48"/>
  <c r="E173" i="48" s="1"/>
  <c r="D174" i="48"/>
  <c r="D173" i="48" s="1"/>
  <c r="C174" i="48"/>
  <c r="M173" i="48"/>
  <c r="H172" i="48"/>
  <c r="H171" i="48"/>
  <c r="H170" i="48"/>
  <c r="H169" i="48"/>
  <c r="H168" i="48"/>
  <c r="H167" i="48"/>
  <c r="H166" i="48"/>
  <c r="H165" i="48"/>
  <c r="AA164" i="48"/>
  <c r="Z164" i="48"/>
  <c r="Y164" i="48"/>
  <c r="H164" i="48"/>
  <c r="X163" i="48"/>
  <c r="X164" i="48" s="1"/>
  <c r="H163" i="48"/>
  <c r="H162" i="48"/>
  <c r="H161" i="48"/>
  <c r="P160" i="48"/>
  <c r="P158" i="48" s="1"/>
  <c r="M160" i="48"/>
  <c r="J160" i="48"/>
  <c r="J158" i="48" s="1"/>
  <c r="G160" i="48"/>
  <c r="G158" i="48" s="1"/>
  <c r="F160" i="48"/>
  <c r="F158" i="48" s="1"/>
  <c r="E160" i="48"/>
  <c r="E158" i="48" s="1"/>
  <c r="D160" i="48"/>
  <c r="C160" i="48"/>
  <c r="H159" i="48"/>
  <c r="M158" i="48"/>
  <c r="D158" i="48"/>
  <c r="C158" i="48"/>
  <c r="V157" i="48"/>
  <c r="V158" i="48" s="1"/>
  <c r="U157" i="48"/>
  <c r="H157" i="48"/>
  <c r="H156" i="48"/>
  <c r="H155" i="48"/>
  <c r="H154" i="48"/>
  <c r="H153" i="48"/>
  <c r="H152" i="48"/>
  <c r="H151" i="48"/>
  <c r="P150" i="48"/>
  <c r="P148" i="48" s="1"/>
  <c r="M150" i="48"/>
  <c r="J150" i="48"/>
  <c r="J148" i="48" s="1"/>
  <c r="J145" i="48" s="1"/>
  <c r="G150" i="48"/>
  <c r="G148" i="48" s="1"/>
  <c r="G145" i="48" s="1"/>
  <c r="F150" i="48"/>
  <c r="F148" i="48" s="1"/>
  <c r="E150" i="48"/>
  <c r="E148" i="48" s="1"/>
  <c r="D150" i="48"/>
  <c r="C150" i="48"/>
  <c r="C148" i="48" s="1"/>
  <c r="D149" i="48"/>
  <c r="M148" i="48"/>
  <c r="M145" i="48" s="1"/>
  <c r="H147" i="48"/>
  <c r="F146" i="48"/>
  <c r="C146" i="48"/>
  <c r="E145" i="48"/>
  <c r="H143" i="48"/>
  <c r="P142" i="48"/>
  <c r="M142" i="48"/>
  <c r="J142" i="48"/>
  <c r="G142" i="48"/>
  <c r="F142" i="48"/>
  <c r="E142" i="48"/>
  <c r="D142" i="48"/>
  <c r="C142" i="48"/>
  <c r="H141" i="48"/>
  <c r="H140" i="48"/>
  <c r="H139" i="48"/>
  <c r="H138" i="48"/>
  <c r="H137" i="48"/>
  <c r="H136" i="48"/>
  <c r="H135" i="48"/>
  <c r="H134" i="48"/>
  <c r="H133" i="48"/>
  <c r="H132" i="48"/>
  <c r="H131" i="48"/>
  <c r="P130" i="48"/>
  <c r="M130" i="48"/>
  <c r="J130" i="48"/>
  <c r="G130" i="48"/>
  <c r="F130" i="48"/>
  <c r="E130" i="48"/>
  <c r="D130" i="48"/>
  <c r="C130" i="48"/>
  <c r="H129" i="48"/>
  <c r="H128" i="48"/>
  <c r="H127" i="48"/>
  <c r="H126" i="48"/>
  <c r="H125" i="48"/>
  <c r="P124" i="48"/>
  <c r="M124" i="48"/>
  <c r="M122" i="48" s="1"/>
  <c r="J124" i="48"/>
  <c r="G124" i="48"/>
  <c r="F124" i="48"/>
  <c r="E124" i="48"/>
  <c r="E122" i="48" s="1"/>
  <c r="D124" i="48"/>
  <c r="C124" i="48"/>
  <c r="C122" i="48" s="1"/>
  <c r="C121" i="48" s="1"/>
  <c r="H123" i="48"/>
  <c r="P122" i="48"/>
  <c r="J122" i="48"/>
  <c r="G122" i="48"/>
  <c r="F122" i="48"/>
  <c r="F121" i="48" s="1"/>
  <c r="H119" i="48"/>
  <c r="H118" i="48"/>
  <c r="H116" i="48"/>
  <c r="H115" i="48"/>
  <c r="M111" i="48"/>
  <c r="H114" i="48"/>
  <c r="H113" i="48"/>
  <c r="H112" i="48"/>
  <c r="P111" i="48"/>
  <c r="J111" i="48"/>
  <c r="G111" i="48"/>
  <c r="F111" i="48"/>
  <c r="E111" i="48"/>
  <c r="D111" i="48"/>
  <c r="C111" i="48"/>
  <c r="H110" i="48"/>
  <c r="H109" i="48"/>
  <c r="H108" i="48"/>
  <c r="H107" i="48"/>
  <c r="P106" i="48"/>
  <c r="M106" i="48"/>
  <c r="J106" i="48"/>
  <c r="G106" i="48"/>
  <c r="F106" i="48"/>
  <c r="E106" i="48"/>
  <c r="E105" i="48" s="1"/>
  <c r="D106" i="48"/>
  <c r="C106" i="48"/>
  <c r="H104" i="48"/>
  <c r="H103" i="48"/>
  <c r="H102" i="48"/>
  <c r="H101" i="48"/>
  <c r="H100" i="48"/>
  <c r="H99" i="48"/>
  <c r="P98" i="48"/>
  <c r="M98" i="48"/>
  <c r="J98" i="48"/>
  <c r="G98" i="48"/>
  <c r="F98" i="48"/>
  <c r="E98" i="48"/>
  <c r="D98" i="48"/>
  <c r="C98" i="48"/>
  <c r="H97" i="48"/>
  <c r="H96" i="48"/>
  <c r="H95" i="48"/>
  <c r="H94" i="48"/>
  <c r="H93" i="48"/>
  <c r="P92" i="48"/>
  <c r="M92" i="48"/>
  <c r="J92" i="48"/>
  <c r="G92" i="48"/>
  <c r="G91" i="48" s="1"/>
  <c r="F92" i="48"/>
  <c r="F91" i="48" s="1"/>
  <c r="E92" i="48"/>
  <c r="D92" i="48"/>
  <c r="C92" i="48"/>
  <c r="H90" i="48"/>
  <c r="P87" i="48"/>
  <c r="H89" i="48"/>
  <c r="H88" i="48"/>
  <c r="M87" i="48"/>
  <c r="G87" i="48"/>
  <c r="F87" i="48"/>
  <c r="E87" i="48"/>
  <c r="C87" i="48"/>
  <c r="H86" i="48"/>
  <c r="P85" i="48"/>
  <c r="P71" i="48" s="1"/>
  <c r="P67" i="48" s="1"/>
  <c r="M85" i="48"/>
  <c r="J85" i="48"/>
  <c r="J71" i="48" s="1"/>
  <c r="G85" i="48"/>
  <c r="F85" i="48"/>
  <c r="E85" i="48"/>
  <c r="E71" i="48" s="1"/>
  <c r="E67" i="48" s="1"/>
  <c r="D85" i="48"/>
  <c r="D71" i="48" s="1"/>
  <c r="D67" i="48" s="1"/>
  <c r="C85" i="48"/>
  <c r="H84" i="48"/>
  <c r="H83" i="48"/>
  <c r="H82" i="48"/>
  <c r="H81" i="48"/>
  <c r="H80" i="48"/>
  <c r="H79" i="48"/>
  <c r="H78" i="48"/>
  <c r="H77" i="48"/>
  <c r="H76" i="48"/>
  <c r="H75" i="48"/>
  <c r="M71" i="48"/>
  <c r="M67" i="48" s="1"/>
  <c r="H74" i="48"/>
  <c r="H73" i="48"/>
  <c r="H72" i="48"/>
  <c r="G71" i="48"/>
  <c r="G67" i="48" s="1"/>
  <c r="F71" i="48"/>
  <c r="C71" i="48"/>
  <c r="C67" i="48" s="1"/>
  <c r="H70" i="48"/>
  <c r="H69" i="48"/>
  <c r="H68" i="48"/>
  <c r="F67" i="48"/>
  <c r="H65" i="48"/>
  <c r="H64" i="48"/>
  <c r="H63" i="48"/>
  <c r="H62" i="48"/>
  <c r="H61" i="48"/>
  <c r="H60" i="48"/>
  <c r="H59" i="48"/>
  <c r="H58" i="48"/>
  <c r="P57" i="48"/>
  <c r="M57" i="48"/>
  <c r="J57" i="48"/>
  <c r="G57" i="48"/>
  <c r="F57" i="48"/>
  <c r="E57" i="48"/>
  <c r="D57" i="48"/>
  <c r="C57" i="48"/>
  <c r="H56" i="48"/>
  <c r="H55" i="48"/>
  <c r="H54" i="48"/>
  <c r="H53" i="48"/>
  <c r="P52" i="48"/>
  <c r="M52" i="48"/>
  <c r="M51" i="48" s="1"/>
  <c r="J52" i="48"/>
  <c r="G52" i="48"/>
  <c r="G51" i="48" s="1"/>
  <c r="F52" i="48"/>
  <c r="F51" i="48" s="1"/>
  <c r="E52" i="48"/>
  <c r="E51" i="48" s="1"/>
  <c r="D52" i="48"/>
  <c r="C52" i="48"/>
  <c r="H50" i="48"/>
  <c r="H49" i="48"/>
  <c r="H48" i="48"/>
  <c r="H47" i="48"/>
  <c r="H46" i="48"/>
  <c r="AB45" i="48"/>
  <c r="J45" i="48"/>
  <c r="G45" i="48"/>
  <c r="F45" i="48"/>
  <c r="E45" i="48"/>
  <c r="D45" i="48"/>
  <c r="C45" i="48"/>
  <c r="U44" i="48"/>
  <c r="H44" i="48"/>
  <c r="U43" i="48"/>
  <c r="H43" i="48"/>
  <c r="U42" i="48"/>
  <c r="H42" i="48"/>
  <c r="U41" i="48"/>
  <c r="H41" i="48"/>
  <c r="P40" i="48"/>
  <c r="M40" i="48"/>
  <c r="M39" i="48" s="1"/>
  <c r="J40" i="48"/>
  <c r="J39" i="48" s="1"/>
  <c r="G40" i="48"/>
  <c r="F40" i="48"/>
  <c r="E40" i="48"/>
  <c r="E39" i="48" s="1"/>
  <c r="D40" i="48"/>
  <c r="D39" i="48" s="1"/>
  <c r="C40" i="48"/>
  <c r="F39" i="48"/>
  <c r="H38" i="48"/>
  <c r="H37" i="48"/>
  <c r="H36" i="48"/>
  <c r="P35" i="48"/>
  <c r="M35" i="48"/>
  <c r="J35" i="48"/>
  <c r="G35" i="48"/>
  <c r="F35" i="48"/>
  <c r="E35" i="48"/>
  <c r="D35" i="48"/>
  <c r="C35" i="48"/>
  <c r="H34" i="48"/>
  <c r="P33" i="48"/>
  <c r="P19" i="48" s="1"/>
  <c r="P15" i="48" s="1"/>
  <c r="M33" i="48"/>
  <c r="M19" i="48" s="1"/>
  <c r="J33" i="48"/>
  <c r="G33" i="48"/>
  <c r="G19" i="48" s="1"/>
  <c r="G15" i="48" s="1"/>
  <c r="F33" i="48"/>
  <c r="E33" i="48"/>
  <c r="D33" i="48"/>
  <c r="D19" i="48" s="1"/>
  <c r="D15" i="48" s="1"/>
  <c r="C33" i="48"/>
  <c r="C19" i="48" s="1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J19" i="48"/>
  <c r="F19" i="48"/>
  <c r="E19" i="48"/>
  <c r="E15" i="48" s="1"/>
  <c r="H18" i="48"/>
  <c r="H17" i="48"/>
  <c r="H16" i="48"/>
  <c r="M15" i="48"/>
  <c r="F15" i="48"/>
  <c r="F14" i="48" s="1"/>
  <c r="E51" i="49" l="1"/>
  <c r="Y165" i="49"/>
  <c r="Y167" i="49" s="1"/>
  <c r="F184" i="49"/>
  <c r="H222" i="49"/>
  <c r="M197" i="49"/>
  <c r="M210" i="49"/>
  <c r="E105" i="49"/>
  <c r="G204" i="49"/>
  <c r="C66" i="49"/>
  <c r="D197" i="49"/>
  <c r="M188" i="49"/>
  <c r="U45" i="48"/>
  <c r="D91" i="48"/>
  <c r="P188" i="48"/>
  <c r="F204" i="48"/>
  <c r="H111" i="49"/>
  <c r="C158" i="49"/>
  <c r="H158" i="49" s="1"/>
  <c r="G173" i="49"/>
  <c r="H181" i="49"/>
  <c r="E197" i="49"/>
  <c r="F210" i="49"/>
  <c r="F51" i="50"/>
  <c r="E105" i="50"/>
  <c r="P91" i="50"/>
  <c r="C39" i="48"/>
  <c r="G39" i="48"/>
  <c r="G14" i="48" s="1"/>
  <c r="V43" i="48"/>
  <c r="D184" i="48"/>
  <c r="H195" i="48"/>
  <c r="D91" i="49"/>
  <c r="G144" i="49"/>
  <c r="E144" i="49"/>
  <c r="E120" i="49" s="1"/>
  <c r="H211" i="49"/>
  <c r="U45" i="49"/>
  <c r="D51" i="49"/>
  <c r="H87" i="49"/>
  <c r="M39" i="49"/>
  <c r="D51" i="50"/>
  <c r="D14" i="50" s="1"/>
  <c r="J51" i="50"/>
  <c r="H130" i="50"/>
  <c r="D158" i="50"/>
  <c r="V41" i="48"/>
  <c r="C145" i="48"/>
  <c r="F184" i="48"/>
  <c r="F105" i="49"/>
  <c r="V158" i="49"/>
  <c r="D158" i="49"/>
  <c r="F173" i="49"/>
  <c r="H45" i="50"/>
  <c r="G39" i="50"/>
  <c r="H222" i="50"/>
  <c r="G210" i="50"/>
  <c r="H210" i="50" s="1"/>
  <c r="J67" i="48"/>
  <c r="J91" i="48"/>
  <c r="E210" i="48"/>
  <c r="H181" i="48"/>
  <c r="C173" i="48"/>
  <c r="G66" i="49"/>
  <c r="E14" i="48"/>
  <c r="F105" i="48"/>
  <c r="F66" i="48" s="1"/>
  <c r="F13" i="48" s="1"/>
  <c r="E39" i="49"/>
  <c r="E66" i="49"/>
  <c r="H222" i="48"/>
  <c r="F66" i="49"/>
  <c r="F13" i="49" s="1"/>
  <c r="F12" i="49" s="1"/>
  <c r="F121" i="49"/>
  <c r="F120" i="49" s="1"/>
  <c r="D148" i="49"/>
  <c r="D145" i="49" s="1"/>
  <c r="D144" i="49" s="1"/>
  <c r="G105" i="48"/>
  <c r="G66" i="48" s="1"/>
  <c r="H111" i="48"/>
  <c r="J105" i="48"/>
  <c r="H124" i="48"/>
  <c r="Y165" i="48"/>
  <c r="Y167" i="48" s="1"/>
  <c r="G210" i="48"/>
  <c r="D122" i="48"/>
  <c r="H35" i="49"/>
  <c r="V43" i="49"/>
  <c r="G51" i="49"/>
  <c r="D105" i="49"/>
  <c r="G121" i="49"/>
  <c r="H130" i="49"/>
  <c r="E204" i="49"/>
  <c r="D121" i="50"/>
  <c r="J121" i="50"/>
  <c r="D51" i="48"/>
  <c r="D14" i="48" s="1"/>
  <c r="J51" i="48"/>
  <c r="E121" i="48"/>
  <c r="H130" i="48"/>
  <c r="G121" i="48"/>
  <c r="H142" i="48"/>
  <c r="E144" i="48"/>
  <c r="H160" i="48"/>
  <c r="H174" i="48"/>
  <c r="G173" i="48"/>
  <c r="G188" i="48"/>
  <c r="D197" i="48"/>
  <c r="H197" i="48" s="1"/>
  <c r="H201" i="48"/>
  <c r="M204" i="48"/>
  <c r="P39" i="49"/>
  <c r="H98" i="49"/>
  <c r="C197" i="49"/>
  <c r="G197" i="49"/>
  <c r="J210" i="49"/>
  <c r="U45" i="50"/>
  <c r="E173" i="50"/>
  <c r="H142" i="49"/>
  <c r="H178" i="49"/>
  <c r="D188" i="49"/>
  <c r="F197" i="49"/>
  <c r="H201" i="49"/>
  <c r="D204" i="49"/>
  <c r="E210" i="49"/>
  <c r="M51" i="49"/>
  <c r="C39" i="50"/>
  <c r="V42" i="50"/>
  <c r="M188" i="50"/>
  <c r="J210" i="50"/>
  <c r="H195" i="49"/>
  <c r="J197" i="49"/>
  <c r="P204" i="49"/>
  <c r="P210" i="49"/>
  <c r="M105" i="49"/>
  <c r="M173" i="49"/>
  <c r="F14" i="50"/>
  <c r="F13" i="50" s="1"/>
  <c r="V44" i="50"/>
  <c r="J173" i="50"/>
  <c r="E204" i="50"/>
  <c r="H52" i="50"/>
  <c r="H85" i="50"/>
  <c r="V158" i="50"/>
  <c r="Y169" i="50"/>
  <c r="H174" i="50"/>
  <c r="F184" i="50"/>
  <c r="H201" i="50"/>
  <c r="H205" i="50"/>
  <c r="H206" i="50"/>
  <c r="M91" i="50"/>
  <c r="C91" i="50"/>
  <c r="G105" i="50"/>
  <c r="F121" i="50"/>
  <c r="H142" i="50"/>
  <c r="H150" i="50"/>
  <c r="Y165" i="50"/>
  <c r="Y167" i="50" s="1"/>
  <c r="H181" i="50"/>
  <c r="F197" i="50"/>
  <c r="H197" i="50" s="1"/>
  <c r="H219" i="50"/>
  <c r="H19" i="50"/>
  <c r="H33" i="50"/>
  <c r="D87" i="50"/>
  <c r="H87" i="50" s="1"/>
  <c r="J91" i="50"/>
  <c r="H106" i="50"/>
  <c r="G121" i="50"/>
  <c r="F145" i="50"/>
  <c r="F144" i="50" s="1"/>
  <c r="E144" i="50"/>
  <c r="E120" i="50" s="1"/>
  <c r="H178" i="50"/>
  <c r="H186" i="50"/>
  <c r="H198" i="50"/>
  <c r="H211" i="50"/>
  <c r="H215" i="50"/>
  <c r="P39" i="50"/>
  <c r="P51" i="50"/>
  <c r="G91" i="50"/>
  <c r="H91" i="50" s="1"/>
  <c r="G184" i="50"/>
  <c r="H111" i="50"/>
  <c r="M210" i="50"/>
  <c r="M105" i="50"/>
  <c r="M91" i="49"/>
  <c r="M51" i="50"/>
  <c r="J188" i="50"/>
  <c r="J184" i="50" s="1"/>
  <c r="M184" i="50"/>
  <c r="M158" i="50"/>
  <c r="P148" i="50"/>
  <c r="P122" i="50"/>
  <c r="M122" i="50"/>
  <c r="M121" i="50" s="1"/>
  <c r="M67" i="50"/>
  <c r="J66" i="50"/>
  <c r="J15" i="50"/>
  <c r="H160" i="50"/>
  <c r="H158" i="50"/>
  <c r="E51" i="50"/>
  <c r="E14" i="50" s="1"/>
  <c r="G144" i="50"/>
  <c r="G120" i="50" s="1"/>
  <c r="H98" i="50"/>
  <c r="H57" i="50"/>
  <c r="H188" i="50"/>
  <c r="D148" i="50"/>
  <c r="H15" i="50"/>
  <c r="C51" i="50"/>
  <c r="G51" i="50"/>
  <c r="G14" i="50" s="1"/>
  <c r="E66" i="50"/>
  <c r="C67" i="50"/>
  <c r="H35" i="50"/>
  <c r="V41" i="50"/>
  <c r="H40" i="50"/>
  <c r="V43" i="50"/>
  <c r="H39" i="50"/>
  <c r="P67" i="50"/>
  <c r="H92" i="50"/>
  <c r="D105" i="50"/>
  <c r="H105" i="50" s="1"/>
  <c r="H124" i="50"/>
  <c r="C122" i="50"/>
  <c r="P184" i="50"/>
  <c r="D71" i="50"/>
  <c r="D67" i="50" s="1"/>
  <c r="J145" i="50"/>
  <c r="J144" i="50" s="1"/>
  <c r="C145" i="50"/>
  <c r="D185" i="50"/>
  <c r="D184" i="50" s="1"/>
  <c r="D173" i="50"/>
  <c r="P173" i="50"/>
  <c r="H189" i="50"/>
  <c r="H195" i="50"/>
  <c r="J205" i="50"/>
  <c r="C208" i="50"/>
  <c r="H208" i="50" s="1"/>
  <c r="D210" i="50"/>
  <c r="P210" i="50"/>
  <c r="M121" i="49"/>
  <c r="M184" i="49"/>
  <c r="M66" i="49"/>
  <c r="M15" i="49"/>
  <c r="M204" i="49"/>
  <c r="M144" i="49"/>
  <c r="J188" i="49"/>
  <c r="P184" i="49"/>
  <c r="P158" i="49"/>
  <c r="J158" i="49"/>
  <c r="J144" i="49" s="1"/>
  <c r="J66" i="49"/>
  <c r="P67" i="49"/>
  <c r="J14" i="49"/>
  <c r="J13" i="49" s="1"/>
  <c r="H188" i="49"/>
  <c r="P14" i="49"/>
  <c r="D14" i="49"/>
  <c r="H71" i="49"/>
  <c r="H52" i="49"/>
  <c r="C51" i="49"/>
  <c r="P91" i="49"/>
  <c r="H45" i="49"/>
  <c r="H15" i="49"/>
  <c r="G14" i="49"/>
  <c r="G13" i="49" s="1"/>
  <c r="H19" i="49"/>
  <c r="H39" i="49"/>
  <c r="H57" i="49"/>
  <c r="D67" i="49"/>
  <c r="H106" i="49"/>
  <c r="H123" i="49"/>
  <c r="D122" i="49"/>
  <c r="D121" i="49" s="1"/>
  <c r="D120" i="49" s="1"/>
  <c r="H40" i="49"/>
  <c r="H33" i="49"/>
  <c r="V41" i="49"/>
  <c r="V45" i="49" s="1"/>
  <c r="H85" i="49"/>
  <c r="H91" i="49"/>
  <c r="G120" i="49"/>
  <c r="J121" i="49"/>
  <c r="H92" i="49"/>
  <c r="P105" i="49"/>
  <c r="H174" i="49"/>
  <c r="C173" i="49"/>
  <c r="H173" i="49" s="1"/>
  <c r="H198" i="49"/>
  <c r="H105" i="49"/>
  <c r="H124" i="49"/>
  <c r="C122" i="49"/>
  <c r="D184" i="49"/>
  <c r="H185" i="49"/>
  <c r="H186" i="49"/>
  <c r="J204" i="49"/>
  <c r="H148" i="49"/>
  <c r="P148" i="49"/>
  <c r="P145" i="49" s="1"/>
  <c r="P197" i="49"/>
  <c r="H146" i="49"/>
  <c r="C145" i="49"/>
  <c r="H150" i="49"/>
  <c r="Y169" i="49"/>
  <c r="C184" i="49"/>
  <c r="G184" i="49"/>
  <c r="H215" i="49"/>
  <c r="C209" i="49"/>
  <c r="H219" i="49"/>
  <c r="H189" i="49"/>
  <c r="G210" i="49"/>
  <c r="H206" i="49"/>
  <c r="C205" i="49"/>
  <c r="D210" i="49"/>
  <c r="J188" i="48"/>
  <c r="P184" i="48"/>
  <c r="M144" i="48"/>
  <c r="P145" i="48"/>
  <c r="J144" i="48"/>
  <c r="P121" i="48"/>
  <c r="M121" i="48"/>
  <c r="P91" i="48"/>
  <c r="M91" i="48"/>
  <c r="P51" i="48"/>
  <c r="J15" i="48"/>
  <c r="J14" i="48" s="1"/>
  <c r="E120" i="48"/>
  <c r="H87" i="48"/>
  <c r="H19" i="48"/>
  <c r="C15" i="48"/>
  <c r="J121" i="48"/>
  <c r="J173" i="48"/>
  <c r="H33" i="48"/>
  <c r="H35" i="48"/>
  <c r="H40" i="48"/>
  <c r="H57" i="48"/>
  <c r="C51" i="48"/>
  <c r="H71" i="48"/>
  <c r="J87" i="48"/>
  <c r="J66" i="48" s="1"/>
  <c r="Y169" i="48"/>
  <c r="D121" i="48"/>
  <c r="H122" i="48"/>
  <c r="H39" i="48"/>
  <c r="H67" i="48"/>
  <c r="C105" i="48"/>
  <c r="H106" i="48"/>
  <c r="H149" i="48"/>
  <c r="D148" i="48"/>
  <c r="D145" i="48" s="1"/>
  <c r="P210" i="48"/>
  <c r="P105" i="48"/>
  <c r="M14" i="48"/>
  <c r="V42" i="48"/>
  <c r="P39" i="48"/>
  <c r="V44" i="48"/>
  <c r="H45" i="48"/>
  <c r="H92" i="48"/>
  <c r="C91" i="48"/>
  <c r="G144" i="48"/>
  <c r="G120" i="48" s="1"/>
  <c r="E91" i="48"/>
  <c r="E66" i="48" s="1"/>
  <c r="E13" i="48" s="1"/>
  <c r="D105" i="48"/>
  <c r="D66" i="48" s="1"/>
  <c r="C144" i="48"/>
  <c r="H219" i="48"/>
  <c r="C209" i="48"/>
  <c r="H52" i="48"/>
  <c r="H85" i="48"/>
  <c r="H98" i="48"/>
  <c r="M105" i="48"/>
  <c r="F145" i="48"/>
  <c r="F144" i="48" s="1"/>
  <c r="F120" i="48" s="1"/>
  <c r="H158" i="48"/>
  <c r="H150" i="48"/>
  <c r="H146" i="48"/>
  <c r="F173" i="48"/>
  <c r="H173" i="48" s="1"/>
  <c r="H178" i="48"/>
  <c r="H185" i="48"/>
  <c r="H212" i="48"/>
  <c r="D211" i="48"/>
  <c r="G184" i="48"/>
  <c r="H205" i="48"/>
  <c r="H189" i="48"/>
  <c r="C188" i="48"/>
  <c r="H188" i="48" s="1"/>
  <c r="E184" i="48"/>
  <c r="J185" i="48"/>
  <c r="H198" i="48"/>
  <c r="J205" i="48"/>
  <c r="H186" i="48"/>
  <c r="M188" i="48"/>
  <c r="J197" i="48"/>
  <c r="H206" i="48"/>
  <c r="F210" i="48"/>
  <c r="J210" i="48"/>
  <c r="AB45" i="47"/>
  <c r="M114" i="47"/>
  <c r="H121" i="48" l="1"/>
  <c r="H51" i="48"/>
  <c r="H173" i="50"/>
  <c r="J13" i="48"/>
  <c r="H210" i="49"/>
  <c r="H51" i="49"/>
  <c r="H184" i="50"/>
  <c r="E14" i="49"/>
  <c r="E13" i="49" s="1"/>
  <c r="E12" i="49" s="1"/>
  <c r="E11" i="49" s="1"/>
  <c r="E226" i="49"/>
  <c r="V45" i="48"/>
  <c r="H197" i="49"/>
  <c r="G13" i="48"/>
  <c r="F12" i="48"/>
  <c r="D13" i="48"/>
  <c r="H105" i="48"/>
  <c r="G12" i="48"/>
  <c r="G12" i="49"/>
  <c r="G226" i="49" s="1"/>
  <c r="P14" i="50"/>
  <c r="F120" i="50"/>
  <c r="F12" i="50" s="1"/>
  <c r="C184" i="48"/>
  <c r="H148" i="48"/>
  <c r="H91" i="48"/>
  <c r="C14" i="49"/>
  <c r="D66" i="50"/>
  <c r="D13" i="50" s="1"/>
  <c r="M14" i="50"/>
  <c r="G66" i="50"/>
  <c r="V45" i="50"/>
  <c r="M144" i="50"/>
  <c r="P145" i="50"/>
  <c r="M120" i="50"/>
  <c r="P121" i="50"/>
  <c r="M66" i="50"/>
  <c r="J14" i="50"/>
  <c r="E13" i="50"/>
  <c r="E12" i="50" s="1"/>
  <c r="E11" i="50" s="1"/>
  <c r="G13" i="50"/>
  <c r="G12" i="50" s="1"/>
  <c r="G226" i="50" s="1"/>
  <c r="H51" i="50"/>
  <c r="H185" i="50"/>
  <c r="H148" i="50"/>
  <c r="D145" i="50"/>
  <c r="D144" i="50" s="1"/>
  <c r="D120" i="50" s="1"/>
  <c r="D12" i="50" s="1"/>
  <c r="D226" i="50" s="1"/>
  <c r="J120" i="50"/>
  <c r="H71" i="50"/>
  <c r="C144" i="50"/>
  <c r="H145" i="50"/>
  <c r="J204" i="50"/>
  <c r="H122" i="50"/>
  <c r="C121" i="50"/>
  <c r="C204" i="50"/>
  <c r="H204" i="50" s="1"/>
  <c r="P66" i="50"/>
  <c r="H67" i="50"/>
  <c r="C66" i="50"/>
  <c r="H66" i="50" s="1"/>
  <c r="C14" i="50"/>
  <c r="M14" i="49"/>
  <c r="M13" i="49" s="1"/>
  <c r="M120" i="49"/>
  <c r="J184" i="49"/>
  <c r="P66" i="49"/>
  <c r="P13" i="49" s="1"/>
  <c r="C144" i="49"/>
  <c r="H144" i="49" s="1"/>
  <c r="H145" i="49"/>
  <c r="H205" i="49"/>
  <c r="C208" i="49"/>
  <c r="H208" i="49" s="1"/>
  <c r="H209" i="49"/>
  <c r="H122" i="49"/>
  <c r="C121" i="49"/>
  <c r="J120" i="49"/>
  <c r="F226" i="49"/>
  <c r="F11" i="49"/>
  <c r="G11" i="49"/>
  <c r="D66" i="49"/>
  <c r="H66" i="49" s="1"/>
  <c r="H67" i="49"/>
  <c r="H14" i="49"/>
  <c r="C13" i="49"/>
  <c r="H184" i="49"/>
  <c r="P144" i="49"/>
  <c r="J120" i="48"/>
  <c r="J12" i="48" s="1"/>
  <c r="P144" i="48"/>
  <c r="M120" i="48"/>
  <c r="M66" i="48"/>
  <c r="P66" i="48"/>
  <c r="E12" i="48"/>
  <c r="E11" i="48" s="1"/>
  <c r="F226" i="48"/>
  <c r="F11" i="48"/>
  <c r="G226" i="48"/>
  <c r="G11" i="48"/>
  <c r="D144" i="48"/>
  <c r="H144" i="48" s="1"/>
  <c r="H145" i="48"/>
  <c r="C66" i="48"/>
  <c r="H66" i="48" s="1"/>
  <c r="P14" i="48"/>
  <c r="J184" i="48"/>
  <c r="H184" i="48"/>
  <c r="J204" i="48"/>
  <c r="M184" i="48"/>
  <c r="D210" i="48"/>
  <c r="H210" i="48" s="1"/>
  <c r="H211" i="48"/>
  <c r="H209" i="48"/>
  <c r="C208" i="48"/>
  <c r="M13" i="48"/>
  <c r="C120" i="48"/>
  <c r="H15" i="48"/>
  <c r="C14" i="48"/>
  <c r="U44" i="47"/>
  <c r="U43" i="47"/>
  <c r="U42" i="47"/>
  <c r="U41" i="47"/>
  <c r="D149" i="47"/>
  <c r="E226" i="48" l="1"/>
  <c r="H144" i="50"/>
  <c r="U45" i="47"/>
  <c r="M12" i="49"/>
  <c r="F226" i="50"/>
  <c r="F11" i="50"/>
  <c r="P144" i="50"/>
  <c r="M13" i="50"/>
  <c r="J13" i="50"/>
  <c r="J12" i="50" s="1"/>
  <c r="E226" i="50"/>
  <c r="G11" i="50"/>
  <c r="D11" i="50"/>
  <c r="P13" i="50"/>
  <c r="H14" i="50"/>
  <c r="C13" i="50"/>
  <c r="H121" i="50"/>
  <c r="C120" i="50"/>
  <c r="H120" i="50" s="1"/>
  <c r="M226" i="49"/>
  <c r="M11" i="49"/>
  <c r="D13" i="49"/>
  <c r="D12" i="49" s="1"/>
  <c r="D226" i="49" s="1"/>
  <c r="H121" i="49"/>
  <c r="C120" i="49"/>
  <c r="H120" i="49" s="1"/>
  <c r="C204" i="49"/>
  <c r="H204" i="49" s="1"/>
  <c r="H13" i="49"/>
  <c r="P120" i="49"/>
  <c r="J12" i="49"/>
  <c r="P120" i="48"/>
  <c r="M12" i="48"/>
  <c r="P13" i="48"/>
  <c r="J226" i="48"/>
  <c r="J11" i="48"/>
  <c r="H208" i="48"/>
  <c r="C204" i="48"/>
  <c r="H204" i="48" s="1"/>
  <c r="H14" i="48"/>
  <c r="C13" i="48"/>
  <c r="D120" i="48"/>
  <c r="D12" i="48" s="1"/>
  <c r="M78" i="47"/>
  <c r="M76" i="47"/>
  <c r="M74" i="47"/>
  <c r="M72" i="47"/>
  <c r="D11" i="49" l="1"/>
  <c r="P120" i="50"/>
  <c r="M12" i="50"/>
  <c r="J226" i="50"/>
  <c r="J11" i="50"/>
  <c r="H13" i="50"/>
  <c r="C12" i="50"/>
  <c r="P12" i="49"/>
  <c r="C12" i="49"/>
  <c r="J226" i="49"/>
  <c r="J11" i="49"/>
  <c r="H120" i="48"/>
  <c r="C12" i="48"/>
  <c r="H13" i="48"/>
  <c r="D226" i="48"/>
  <c r="D11" i="48"/>
  <c r="P12" i="48"/>
  <c r="M226" i="48"/>
  <c r="M11" i="48"/>
  <c r="P89" i="47"/>
  <c r="M89" i="47"/>
  <c r="J89" i="47"/>
  <c r="P12" i="50" l="1"/>
  <c r="P11" i="50" s="1"/>
  <c r="M11" i="50"/>
  <c r="M226" i="50"/>
  <c r="C226" i="50"/>
  <c r="H226" i="50" s="1"/>
  <c r="C11" i="50"/>
  <c r="H11" i="50" s="1"/>
  <c r="H12" i="50"/>
  <c r="C226" i="49"/>
  <c r="H226" i="49" s="1"/>
  <c r="C11" i="49"/>
  <c r="H11" i="49" s="1"/>
  <c r="H12" i="49"/>
  <c r="P226" i="49"/>
  <c r="P11" i="49"/>
  <c r="P226" i="48"/>
  <c r="P11" i="48"/>
  <c r="C226" i="48"/>
  <c r="H226" i="48" s="1"/>
  <c r="C11" i="48"/>
  <c r="H11" i="48" s="1"/>
  <c r="H12" i="48"/>
  <c r="D217" i="47"/>
  <c r="D212" i="47"/>
  <c r="L117" i="47"/>
  <c r="N117" i="47" s="1"/>
  <c r="H225" i="47"/>
  <c r="H224" i="47"/>
  <c r="H223" i="47"/>
  <c r="P222" i="47"/>
  <c r="M222" i="47"/>
  <c r="J222" i="47"/>
  <c r="G222" i="47"/>
  <c r="F222" i="47"/>
  <c r="E222" i="47"/>
  <c r="D222" i="47"/>
  <c r="C222" i="47"/>
  <c r="H221" i="47"/>
  <c r="H220" i="47"/>
  <c r="P219" i="47"/>
  <c r="M219" i="47"/>
  <c r="J219" i="47"/>
  <c r="G219" i="47"/>
  <c r="F219" i="47"/>
  <c r="E219" i="47"/>
  <c r="D219" i="47"/>
  <c r="C219" i="47"/>
  <c r="H218" i="47"/>
  <c r="H216" i="47"/>
  <c r="P215" i="47"/>
  <c r="M215" i="47"/>
  <c r="J215" i="47"/>
  <c r="G215" i="47"/>
  <c r="G210" i="47" s="1"/>
  <c r="F215" i="47"/>
  <c r="E215" i="47"/>
  <c r="C215" i="47"/>
  <c r="H214" i="47"/>
  <c r="D213" i="47"/>
  <c r="D211" i="47" s="1"/>
  <c r="H212" i="47"/>
  <c r="P211" i="47"/>
  <c r="M211" i="47"/>
  <c r="J211" i="47"/>
  <c r="G211" i="47"/>
  <c r="F211" i="47"/>
  <c r="E211" i="47"/>
  <c r="E210" i="47" s="1"/>
  <c r="C211" i="47"/>
  <c r="C210" i="47" s="1"/>
  <c r="P208" i="47"/>
  <c r="M208" i="47"/>
  <c r="J208" i="47"/>
  <c r="G208" i="47"/>
  <c r="F208" i="47"/>
  <c r="E208" i="47"/>
  <c r="D208" i="47"/>
  <c r="H207" i="47"/>
  <c r="P206" i="47"/>
  <c r="M206" i="47"/>
  <c r="J206" i="47"/>
  <c r="J205" i="47" s="1"/>
  <c r="G206" i="47"/>
  <c r="F206" i="47"/>
  <c r="F205" i="47" s="1"/>
  <c r="F204" i="47" s="1"/>
  <c r="E206" i="47"/>
  <c r="E205" i="47" s="1"/>
  <c r="D206" i="47"/>
  <c r="D205" i="47" s="1"/>
  <c r="C206" i="47"/>
  <c r="M205" i="47"/>
  <c r="G205" i="47"/>
  <c r="G204" i="47" s="1"/>
  <c r="C205" i="47"/>
  <c r="J204" i="47"/>
  <c r="D204" i="47"/>
  <c r="H203" i="47"/>
  <c r="H202" i="47"/>
  <c r="P201" i="47"/>
  <c r="M201" i="47"/>
  <c r="J201" i="47"/>
  <c r="G201" i="47"/>
  <c r="F201" i="47"/>
  <c r="E201" i="47"/>
  <c r="D201" i="47"/>
  <c r="C201" i="47"/>
  <c r="H200" i="47"/>
  <c r="H199" i="47"/>
  <c r="P198" i="47"/>
  <c r="P197" i="47" s="1"/>
  <c r="M198" i="47"/>
  <c r="J198" i="47"/>
  <c r="G198" i="47"/>
  <c r="F198" i="47"/>
  <c r="E198" i="47"/>
  <c r="D198" i="47"/>
  <c r="D197" i="47" s="1"/>
  <c r="C198" i="47"/>
  <c r="J197" i="47"/>
  <c r="H196" i="47"/>
  <c r="P195" i="47"/>
  <c r="M195" i="47"/>
  <c r="J195" i="47"/>
  <c r="G195" i="47"/>
  <c r="F195" i="47"/>
  <c r="E195" i="47"/>
  <c r="D195" i="47"/>
  <c r="C195" i="47"/>
  <c r="H194" i="47"/>
  <c r="H193" i="47"/>
  <c r="H192" i="47"/>
  <c r="H191" i="47"/>
  <c r="H190" i="47"/>
  <c r="P189" i="47"/>
  <c r="M189" i="47"/>
  <c r="M188" i="47" s="1"/>
  <c r="J189" i="47"/>
  <c r="G189" i="47"/>
  <c r="G188" i="47" s="1"/>
  <c r="F189" i="47"/>
  <c r="E189" i="47"/>
  <c r="D189" i="47"/>
  <c r="D188" i="47" s="1"/>
  <c r="C189" i="47"/>
  <c r="C188" i="47" s="1"/>
  <c r="H187" i="47"/>
  <c r="P186" i="47"/>
  <c r="P185" i="47" s="1"/>
  <c r="M186" i="47"/>
  <c r="M185" i="47" s="1"/>
  <c r="J186" i="47"/>
  <c r="G186" i="47"/>
  <c r="G185" i="47" s="1"/>
  <c r="F186" i="47"/>
  <c r="E186" i="47"/>
  <c r="E185" i="47" s="1"/>
  <c r="D186" i="47"/>
  <c r="D185" i="47" s="1"/>
  <c r="C186" i="47"/>
  <c r="C185" i="47" s="1"/>
  <c r="J185" i="47"/>
  <c r="F185" i="47"/>
  <c r="H183" i="47"/>
  <c r="H182" i="47"/>
  <c r="P181" i="47"/>
  <c r="M181" i="47"/>
  <c r="J181" i="47"/>
  <c r="G181" i="47"/>
  <c r="F181" i="47"/>
  <c r="E181" i="47"/>
  <c r="D181" i="47"/>
  <c r="C181" i="47"/>
  <c r="H180" i="47"/>
  <c r="H179" i="47"/>
  <c r="P178" i="47"/>
  <c r="M178" i="47"/>
  <c r="J178" i="47"/>
  <c r="G178" i="47"/>
  <c r="F178" i="47"/>
  <c r="E178" i="47"/>
  <c r="D178" i="47"/>
  <c r="C178" i="47"/>
  <c r="H177" i="47"/>
  <c r="H176" i="47"/>
  <c r="H175" i="47"/>
  <c r="P174" i="47"/>
  <c r="P173" i="47" s="1"/>
  <c r="M174" i="47"/>
  <c r="J174" i="47"/>
  <c r="G174" i="47"/>
  <c r="F174" i="47"/>
  <c r="E174" i="47"/>
  <c r="D174" i="47"/>
  <c r="C174" i="47"/>
  <c r="G173" i="47"/>
  <c r="E173" i="47"/>
  <c r="C173" i="47"/>
  <c r="H172" i="47"/>
  <c r="H171" i="47"/>
  <c r="H170" i="47"/>
  <c r="H169" i="47"/>
  <c r="H168" i="47"/>
  <c r="H167" i="47"/>
  <c r="H166" i="47"/>
  <c r="H165" i="47"/>
  <c r="AA164" i="47"/>
  <c r="Z164" i="47"/>
  <c r="Y164" i="47"/>
  <c r="H164" i="47"/>
  <c r="X163" i="47"/>
  <c r="X164" i="47" s="1"/>
  <c r="H163" i="47"/>
  <c r="H162" i="47"/>
  <c r="H161" i="47"/>
  <c r="P160" i="47"/>
  <c r="M160" i="47"/>
  <c r="J160" i="47"/>
  <c r="J158" i="47" s="1"/>
  <c r="G160" i="47"/>
  <c r="G158" i="47" s="1"/>
  <c r="F160" i="47"/>
  <c r="F158" i="47" s="1"/>
  <c r="E160" i="47"/>
  <c r="D160" i="47"/>
  <c r="D158" i="47" s="1"/>
  <c r="C160" i="47"/>
  <c r="C158" i="47" s="1"/>
  <c r="H159" i="47"/>
  <c r="E158" i="47"/>
  <c r="V157" i="47"/>
  <c r="U157" i="47"/>
  <c r="H157" i="47"/>
  <c r="H156" i="47"/>
  <c r="H155" i="47"/>
  <c r="H154" i="47"/>
  <c r="H153" i="47"/>
  <c r="H152" i="47"/>
  <c r="H151" i="47"/>
  <c r="P150" i="47"/>
  <c r="M150" i="47"/>
  <c r="J150" i="47"/>
  <c r="J148" i="47" s="1"/>
  <c r="J145" i="47" s="1"/>
  <c r="G150" i="47"/>
  <c r="G148" i="47" s="1"/>
  <c r="G145" i="47" s="1"/>
  <c r="G144" i="47" s="1"/>
  <c r="F150" i="47"/>
  <c r="F148" i="47" s="1"/>
  <c r="E150" i="47"/>
  <c r="D150" i="47"/>
  <c r="C150" i="47"/>
  <c r="H150" i="47" s="1"/>
  <c r="H149" i="47"/>
  <c r="P148" i="47"/>
  <c r="E148" i="47"/>
  <c r="D148" i="47"/>
  <c r="D145" i="47" s="1"/>
  <c r="H147" i="47"/>
  <c r="F146" i="47"/>
  <c r="C146" i="47"/>
  <c r="H146" i="47" s="1"/>
  <c r="P145" i="47"/>
  <c r="E145" i="47"/>
  <c r="E144" i="47" s="1"/>
  <c r="H143" i="47"/>
  <c r="P142" i="47"/>
  <c r="M142" i="47"/>
  <c r="J142" i="47"/>
  <c r="G142" i="47"/>
  <c r="F142" i="47"/>
  <c r="E142" i="47"/>
  <c r="D142" i="47"/>
  <c r="C142" i="47"/>
  <c r="H141" i="47"/>
  <c r="H140" i="47"/>
  <c r="H139" i="47"/>
  <c r="H138" i="47"/>
  <c r="H137" i="47"/>
  <c r="H136" i="47"/>
  <c r="H135" i="47"/>
  <c r="H134" i="47"/>
  <c r="H133" i="47"/>
  <c r="H132" i="47"/>
  <c r="H131" i="47"/>
  <c r="P130" i="47"/>
  <c r="M130" i="47"/>
  <c r="J130" i="47"/>
  <c r="G130" i="47"/>
  <c r="F130" i="47"/>
  <c r="E130" i="47"/>
  <c r="D130" i="47"/>
  <c r="C130" i="47"/>
  <c r="H129" i="47"/>
  <c r="H128" i="47"/>
  <c r="H127" i="47"/>
  <c r="H126" i="47"/>
  <c r="H125" i="47"/>
  <c r="P124" i="47"/>
  <c r="P122" i="47" s="1"/>
  <c r="M124" i="47"/>
  <c r="M122" i="47" s="1"/>
  <c r="J124" i="47"/>
  <c r="J122" i="47" s="1"/>
  <c r="G124" i="47"/>
  <c r="F124" i="47"/>
  <c r="F122" i="47" s="1"/>
  <c r="E124" i="47"/>
  <c r="E122" i="47" s="1"/>
  <c r="E121" i="47" s="1"/>
  <c r="E120" i="47" s="1"/>
  <c r="D124" i="47"/>
  <c r="D122" i="47" s="1"/>
  <c r="D121" i="47" s="1"/>
  <c r="C124" i="47"/>
  <c r="H123" i="47"/>
  <c r="G122" i="47"/>
  <c r="G121" i="47" s="1"/>
  <c r="C122" i="47"/>
  <c r="H119" i="47"/>
  <c r="H118" i="47"/>
  <c r="H116" i="47"/>
  <c r="H115" i="47"/>
  <c r="H114" i="47"/>
  <c r="H113" i="47"/>
  <c r="H112" i="47"/>
  <c r="P111" i="47"/>
  <c r="M111" i="47"/>
  <c r="J111" i="47"/>
  <c r="G111" i="47"/>
  <c r="F111" i="47"/>
  <c r="E111" i="47"/>
  <c r="D111" i="47"/>
  <c r="C111" i="47"/>
  <c r="H110" i="47"/>
  <c r="H109" i="47"/>
  <c r="H108" i="47"/>
  <c r="H107" i="47"/>
  <c r="P106" i="47"/>
  <c r="M106" i="47"/>
  <c r="J106" i="47"/>
  <c r="G106" i="47"/>
  <c r="G105" i="47" s="1"/>
  <c r="F106" i="47"/>
  <c r="E106" i="47"/>
  <c r="D106" i="47"/>
  <c r="C106" i="47"/>
  <c r="C105" i="47" s="1"/>
  <c r="H104" i="47"/>
  <c r="H103" i="47"/>
  <c r="H102" i="47"/>
  <c r="H101" i="47"/>
  <c r="H100" i="47"/>
  <c r="H99" i="47"/>
  <c r="P98" i="47"/>
  <c r="J98" i="47"/>
  <c r="G98" i="47"/>
  <c r="F98" i="47"/>
  <c r="E98" i="47"/>
  <c r="D98" i="47"/>
  <c r="H98" i="47" s="1"/>
  <c r="C98" i="47"/>
  <c r="H97" i="47"/>
  <c r="H96" i="47"/>
  <c r="H95" i="47"/>
  <c r="H94" i="47"/>
  <c r="H93" i="47"/>
  <c r="P92" i="47"/>
  <c r="M92" i="47"/>
  <c r="J92" i="47"/>
  <c r="G92" i="47"/>
  <c r="F92" i="47"/>
  <c r="F91" i="47" s="1"/>
  <c r="E92" i="47"/>
  <c r="E91" i="47" s="1"/>
  <c r="D92" i="47"/>
  <c r="D91" i="47" s="1"/>
  <c r="C92" i="47"/>
  <c r="G91" i="47"/>
  <c r="C91" i="47"/>
  <c r="H91" i="47" s="1"/>
  <c r="H90" i="47"/>
  <c r="H89" i="47"/>
  <c r="H88" i="47"/>
  <c r="P87" i="47"/>
  <c r="M87" i="47"/>
  <c r="J87" i="47"/>
  <c r="G87" i="47"/>
  <c r="F87" i="47"/>
  <c r="E87" i="47"/>
  <c r="D87" i="47"/>
  <c r="C87" i="47"/>
  <c r="H86" i="47"/>
  <c r="P85" i="47"/>
  <c r="P71" i="47" s="1"/>
  <c r="P67" i="47" s="1"/>
  <c r="M85" i="47"/>
  <c r="M71" i="47" s="1"/>
  <c r="M67" i="47" s="1"/>
  <c r="J85" i="47"/>
  <c r="G85" i="47"/>
  <c r="G71" i="47" s="1"/>
  <c r="G67" i="47" s="1"/>
  <c r="F85" i="47"/>
  <c r="E85" i="47"/>
  <c r="E71" i="47" s="1"/>
  <c r="E67" i="47" s="1"/>
  <c r="D85" i="47"/>
  <c r="D71" i="47" s="1"/>
  <c r="D67" i="47" s="1"/>
  <c r="C85" i="47"/>
  <c r="C71" i="47" s="1"/>
  <c r="H84" i="47"/>
  <c r="H83" i="47"/>
  <c r="H82" i="47"/>
  <c r="H81" i="47"/>
  <c r="H80" i="47"/>
  <c r="H79" i="47"/>
  <c r="H78" i="47"/>
  <c r="H77" i="47"/>
  <c r="H76" i="47"/>
  <c r="H75" i="47"/>
  <c r="H74" i="47"/>
  <c r="H73" i="47"/>
  <c r="H72" i="47"/>
  <c r="J71" i="47"/>
  <c r="J67" i="47" s="1"/>
  <c r="F71" i="47"/>
  <c r="H70" i="47"/>
  <c r="H69" i="47"/>
  <c r="H68" i="47"/>
  <c r="F67" i="47"/>
  <c r="H65" i="47"/>
  <c r="H64" i="47"/>
  <c r="H63" i="47"/>
  <c r="H62" i="47"/>
  <c r="H61" i="47"/>
  <c r="H60" i="47"/>
  <c r="H59" i="47"/>
  <c r="H58" i="47"/>
  <c r="P57" i="47"/>
  <c r="M57" i="47"/>
  <c r="J57" i="47"/>
  <c r="G57" i="47"/>
  <c r="F57" i="47"/>
  <c r="E57" i="47"/>
  <c r="D57" i="47"/>
  <c r="C57" i="47"/>
  <c r="H56" i="47"/>
  <c r="H55" i="47"/>
  <c r="H54" i="47"/>
  <c r="H53" i="47"/>
  <c r="P52" i="47"/>
  <c r="M52" i="47"/>
  <c r="J52" i="47"/>
  <c r="G52" i="47"/>
  <c r="G51" i="47" s="1"/>
  <c r="F52" i="47"/>
  <c r="E52" i="47"/>
  <c r="E51" i="47" s="1"/>
  <c r="D52" i="47"/>
  <c r="D51" i="47" s="1"/>
  <c r="C52" i="47"/>
  <c r="C51" i="47" s="1"/>
  <c r="H50" i="47"/>
  <c r="H49" i="47"/>
  <c r="H48" i="47"/>
  <c r="H47" i="47"/>
  <c r="H46" i="47"/>
  <c r="P45" i="47"/>
  <c r="M45" i="47"/>
  <c r="J45" i="47"/>
  <c r="G45" i="47"/>
  <c r="F45" i="47"/>
  <c r="E45" i="47"/>
  <c r="D45" i="47"/>
  <c r="C45" i="47"/>
  <c r="H44" i="47"/>
  <c r="H43" i="47"/>
  <c r="H42" i="47"/>
  <c r="H41" i="47"/>
  <c r="P40" i="47"/>
  <c r="P39" i="47" s="1"/>
  <c r="M40" i="47"/>
  <c r="J40" i="47"/>
  <c r="J39" i="47" s="1"/>
  <c r="G40" i="47"/>
  <c r="G39" i="47" s="1"/>
  <c r="F40" i="47"/>
  <c r="E40" i="47"/>
  <c r="D40" i="47"/>
  <c r="C40" i="47"/>
  <c r="H38" i="47"/>
  <c r="H37" i="47"/>
  <c r="H36" i="47"/>
  <c r="P35" i="47"/>
  <c r="M35" i="47"/>
  <c r="J35" i="47"/>
  <c r="G35" i="47"/>
  <c r="F35" i="47"/>
  <c r="E35" i="47"/>
  <c r="D35" i="47"/>
  <c r="C35" i="47"/>
  <c r="H34" i="47"/>
  <c r="P33" i="47"/>
  <c r="M33" i="47"/>
  <c r="M19" i="47" s="1"/>
  <c r="J33" i="47"/>
  <c r="J19" i="47" s="1"/>
  <c r="G33" i="47"/>
  <c r="F33" i="47"/>
  <c r="F19" i="47" s="1"/>
  <c r="F15" i="47" s="1"/>
  <c r="E33" i="47"/>
  <c r="E19" i="47" s="1"/>
  <c r="E15" i="47" s="1"/>
  <c r="D33" i="47"/>
  <c r="C33" i="47"/>
  <c r="C19" i="47" s="1"/>
  <c r="H32" i="47"/>
  <c r="H31" i="47"/>
  <c r="H30" i="47"/>
  <c r="H29" i="47"/>
  <c r="H28" i="47"/>
  <c r="H27" i="47"/>
  <c r="H26" i="47"/>
  <c r="H25" i="47"/>
  <c r="H24" i="47"/>
  <c r="H23" i="47"/>
  <c r="H22" i="47"/>
  <c r="H21" i="47"/>
  <c r="H20" i="47"/>
  <c r="P19" i="47"/>
  <c r="P15" i="47" s="1"/>
  <c r="G19" i="47"/>
  <c r="G15" i="47" s="1"/>
  <c r="D19" i="47"/>
  <c r="D15" i="47" s="1"/>
  <c r="H18" i="47"/>
  <c r="H17" i="47"/>
  <c r="H16" i="47"/>
  <c r="M15" i="47"/>
  <c r="C15" i="47"/>
  <c r="O117" i="46"/>
  <c r="Q117" i="46" s="1"/>
  <c r="S117" i="46" s="1"/>
  <c r="I117" i="46"/>
  <c r="K117" i="46" s="1"/>
  <c r="R117" i="46" s="1"/>
  <c r="H225" i="46"/>
  <c r="H224" i="46"/>
  <c r="H223" i="46"/>
  <c r="P222" i="46"/>
  <c r="M222" i="46"/>
  <c r="J222" i="46"/>
  <c r="G222" i="46"/>
  <c r="F222" i="46"/>
  <c r="E222" i="46"/>
  <c r="D222" i="46"/>
  <c r="C222" i="46"/>
  <c r="H221" i="46"/>
  <c r="H220" i="46"/>
  <c r="P219" i="46"/>
  <c r="M219" i="46"/>
  <c r="J219" i="46"/>
  <c r="G219" i="46"/>
  <c r="F219" i="46"/>
  <c r="E219" i="46"/>
  <c r="D219" i="46"/>
  <c r="C219" i="46"/>
  <c r="H218" i="46"/>
  <c r="H217" i="46"/>
  <c r="H216" i="46"/>
  <c r="P215" i="46"/>
  <c r="M215" i="46"/>
  <c r="J215" i="46"/>
  <c r="G215" i="46"/>
  <c r="F215" i="46"/>
  <c r="E215" i="46"/>
  <c r="D215" i="46"/>
  <c r="C215" i="46"/>
  <c r="H214" i="46"/>
  <c r="D213" i="46"/>
  <c r="H213" i="46" s="1"/>
  <c r="H212" i="46"/>
  <c r="D212" i="46"/>
  <c r="P211" i="46"/>
  <c r="M211" i="46"/>
  <c r="J211" i="46"/>
  <c r="G211" i="46"/>
  <c r="F211" i="46"/>
  <c r="E211" i="46"/>
  <c r="D211" i="46"/>
  <c r="C211" i="46"/>
  <c r="C209" i="46"/>
  <c r="H209" i="46" s="1"/>
  <c r="P208" i="46"/>
  <c r="M208" i="46"/>
  <c r="J208" i="46"/>
  <c r="G208" i="46"/>
  <c r="F208" i="46"/>
  <c r="E208" i="46"/>
  <c r="D208" i="46"/>
  <c r="H207" i="46"/>
  <c r="P206" i="46"/>
  <c r="P205" i="46" s="1"/>
  <c r="P204" i="46" s="1"/>
  <c r="M206" i="46"/>
  <c r="M205" i="46" s="1"/>
  <c r="J206" i="46"/>
  <c r="G206" i="46"/>
  <c r="G205" i="46" s="1"/>
  <c r="G204" i="46" s="1"/>
  <c r="F206" i="46"/>
  <c r="F205" i="46" s="1"/>
  <c r="E206" i="46"/>
  <c r="E205" i="46" s="1"/>
  <c r="E204" i="46" s="1"/>
  <c r="D206" i="46"/>
  <c r="C206" i="46"/>
  <c r="C205" i="46" s="1"/>
  <c r="J205" i="46"/>
  <c r="J204" i="46" s="1"/>
  <c r="D205" i="46"/>
  <c r="D204" i="46" s="1"/>
  <c r="H203" i="46"/>
  <c r="H202" i="46"/>
  <c r="P201" i="46"/>
  <c r="M201" i="46"/>
  <c r="J201" i="46"/>
  <c r="G201" i="46"/>
  <c r="F201" i="46"/>
  <c r="E201" i="46"/>
  <c r="D201" i="46"/>
  <c r="C201" i="46"/>
  <c r="H200" i="46"/>
  <c r="H199" i="46"/>
  <c r="P198" i="46"/>
  <c r="M198" i="46"/>
  <c r="J198" i="46"/>
  <c r="G198" i="46"/>
  <c r="F198" i="46"/>
  <c r="F197" i="46" s="1"/>
  <c r="E198" i="46"/>
  <c r="D198" i="46"/>
  <c r="C198" i="46"/>
  <c r="P197" i="46"/>
  <c r="G197" i="46"/>
  <c r="E197" i="46"/>
  <c r="C197" i="46"/>
  <c r="H196" i="46"/>
  <c r="P195" i="46"/>
  <c r="M195" i="46"/>
  <c r="J195" i="46"/>
  <c r="G195" i="46"/>
  <c r="F195" i="46"/>
  <c r="E195" i="46"/>
  <c r="D195" i="46"/>
  <c r="C195" i="46"/>
  <c r="H194" i="46"/>
  <c r="H193" i="46"/>
  <c r="H192" i="46"/>
  <c r="H191" i="46"/>
  <c r="H190" i="46"/>
  <c r="P189" i="46"/>
  <c r="M189" i="46"/>
  <c r="J189" i="46"/>
  <c r="G189" i="46"/>
  <c r="F189" i="46"/>
  <c r="E189" i="46"/>
  <c r="D189" i="46"/>
  <c r="D188" i="46" s="1"/>
  <c r="C189" i="46"/>
  <c r="P188" i="46"/>
  <c r="F188" i="46"/>
  <c r="H187" i="46"/>
  <c r="P186" i="46"/>
  <c r="M186" i="46"/>
  <c r="J186" i="46"/>
  <c r="G186" i="46"/>
  <c r="F186" i="46"/>
  <c r="F185" i="46" s="1"/>
  <c r="F184" i="46" s="1"/>
  <c r="E186" i="46"/>
  <c r="E185" i="46" s="1"/>
  <c r="D186" i="46"/>
  <c r="C186" i="46"/>
  <c r="M185" i="46"/>
  <c r="G185" i="46"/>
  <c r="D185" i="46"/>
  <c r="D184" i="46" s="1"/>
  <c r="C185" i="46"/>
  <c r="H183" i="46"/>
  <c r="H182" i="46"/>
  <c r="P181" i="46"/>
  <c r="M181" i="46"/>
  <c r="J181" i="46"/>
  <c r="G181" i="46"/>
  <c r="F181" i="46"/>
  <c r="E181" i="46"/>
  <c r="D181" i="46"/>
  <c r="C181" i="46"/>
  <c r="H180" i="46"/>
  <c r="H179" i="46"/>
  <c r="P178" i="46"/>
  <c r="M178" i="46"/>
  <c r="J178" i="46"/>
  <c r="G178" i="46"/>
  <c r="F178" i="46"/>
  <c r="E178" i="46"/>
  <c r="D178" i="46"/>
  <c r="C178" i="46"/>
  <c r="H177" i="46"/>
  <c r="H176" i="46"/>
  <c r="H175" i="46"/>
  <c r="P174" i="46"/>
  <c r="M174" i="46"/>
  <c r="J174" i="46"/>
  <c r="G174" i="46"/>
  <c r="G173" i="46" s="1"/>
  <c r="F174" i="46"/>
  <c r="F173" i="46" s="1"/>
  <c r="E174" i="46"/>
  <c r="D174" i="46"/>
  <c r="D173" i="46" s="1"/>
  <c r="C174" i="46"/>
  <c r="P173" i="46"/>
  <c r="H172" i="46"/>
  <c r="H171" i="46"/>
  <c r="H170" i="46"/>
  <c r="H169" i="46"/>
  <c r="H168" i="46"/>
  <c r="H167" i="46"/>
  <c r="H166" i="46"/>
  <c r="H165" i="46"/>
  <c r="AA164" i="46"/>
  <c r="Z164" i="46"/>
  <c r="Y164" i="46"/>
  <c r="H164" i="46"/>
  <c r="X163" i="46"/>
  <c r="X164" i="46" s="1"/>
  <c r="H163" i="46"/>
  <c r="H162" i="46"/>
  <c r="H161" i="46"/>
  <c r="P160" i="46"/>
  <c r="M160" i="46"/>
  <c r="J160" i="46"/>
  <c r="G160" i="46"/>
  <c r="G158" i="46" s="1"/>
  <c r="F160" i="46"/>
  <c r="F158" i="46" s="1"/>
  <c r="E160" i="46"/>
  <c r="D160" i="46"/>
  <c r="C160" i="46"/>
  <c r="H159" i="46"/>
  <c r="E158" i="46"/>
  <c r="D158" i="46"/>
  <c r="C158" i="46"/>
  <c r="V157" i="46"/>
  <c r="V158" i="46" s="1"/>
  <c r="U157" i="46"/>
  <c r="H157" i="46"/>
  <c r="H156" i="46"/>
  <c r="H155" i="46"/>
  <c r="H154" i="46"/>
  <c r="H153" i="46"/>
  <c r="H152" i="46"/>
  <c r="H151" i="46"/>
  <c r="P150" i="46"/>
  <c r="M150" i="46"/>
  <c r="M148" i="46" s="1"/>
  <c r="J150" i="46"/>
  <c r="G150" i="46"/>
  <c r="F150" i="46"/>
  <c r="F148" i="46" s="1"/>
  <c r="E150" i="46"/>
  <c r="D150" i="46"/>
  <c r="C150" i="46"/>
  <c r="C148" i="46" s="1"/>
  <c r="H149" i="46"/>
  <c r="P148" i="46"/>
  <c r="G148" i="46"/>
  <c r="G145" i="46" s="1"/>
  <c r="E148" i="46"/>
  <c r="E145" i="46" s="1"/>
  <c r="E144" i="46" s="1"/>
  <c r="H147" i="46"/>
  <c r="F146" i="46"/>
  <c r="F145" i="46" s="1"/>
  <c r="F144" i="46" s="1"/>
  <c r="C146" i="46"/>
  <c r="H143" i="46"/>
  <c r="P142" i="46"/>
  <c r="M142" i="46"/>
  <c r="J142" i="46"/>
  <c r="G142" i="46"/>
  <c r="F142" i="46"/>
  <c r="E142" i="46"/>
  <c r="D142" i="46"/>
  <c r="C142" i="46"/>
  <c r="H141" i="46"/>
  <c r="H140" i="46"/>
  <c r="H139" i="46"/>
  <c r="H138" i="46"/>
  <c r="H137" i="46"/>
  <c r="H136" i="46"/>
  <c r="H135" i="46"/>
  <c r="H134" i="46"/>
  <c r="H133" i="46"/>
  <c r="H132" i="46"/>
  <c r="H131" i="46"/>
  <c r="P130" i="46"/>
  <c r="M130" i="46"/>
  <c r="J130" i="46"/>
  <c r="G130" i="46"/>
  <c r="F130" i="46"/>
  <c r="E130" i="46"/>
  <c r="D130" i="46"/>
  <c r="C130" i="46"/>
  <c r="H129" i="46"/>
  <c r="H128" i="46"/>
  <c r="H127" i="46"/>
  <c r="H126" i="46"/>
  <c r="H125" i="46"/>
  <c r="P124" i="46"/>
  <c r="P122" i="46" s="1"/>
  <c r="M124" i="46"/>
  <c r="J124" i="46"/>
  <c r="J122" i="46" s="1"/>
  <c r="G124" i="46"/>
  <c r="F124" i="46"/>
  <c r="F122" i="46" s="1"/>
  <c r="E124" i="46"/>
  <c r="D124" i="46"/>
  <c r="D122" i="46" s="1"/>
  <c r="D121" i="46" s="1"/>
  <c r="C124" i="46"/>
  <c r="C122" i="46" s="1"/>
  <c r="H123" i="46"/>
  <c r="M122" i="46"/>
  <c r="G122" i="46"/>
  <c r="G121" i="46" s="1"/>
  <c r="E122" i="46"/>
  <c r="E121" i="46" s="1"/>
  <c r="H119" i="46"/>
  <c r="H118" i="46"/>
  <c r="H116" i="46"/>
  <c r="H115" i="46"/>
  <c r="H114" i="46"/>
  <c r="H113" i="46"/>
  <c r="H112" i="46"/>
  <c r="P111" i="46"/>
  <c r="M111" i="46"/>
  <c r="J111" i="46"/>
  <c r="G111" i="46"/>
  <c r="F111" i="46"/>
  <c r="E111" i="46"/>
  <c r="D111" i="46"/>
  <c r="C111" i="46"/>
  <c r="H110" i="46"/>
  <c r="H109" i="46"/>
  <c r="H108" i="46"/>
  <c r="H107" i="46"/>
  <c r="P106" i="46"/>
  <c r="M106" i="46"/>
  <c r="J106" i="46"/>
  <c r="G106" i="46"/>
  <c r="G105" i="46" s="1"/>
  <c r="F106" i="46"/>
  <c r="E106" i="46"/>
  <c r="E105" i="46" s="1"/>
  <c r="D106" i="46"/>
  <c r="D105" i="46" s="1"/>
  <c r="C106" i="46"/>
  <c r="C105" i="46" s="1"/>
  <c r="H104" i="46"/>
  <c r="H103" i="46"/>
  <c r="H102" i="46"/>
  <c r="H101" i="46"/>
  <c r="H100" i="46"/>
  <c r="H99" i="46"/>
  <c r="P98" i="46"/>
  <c r="M98" i="46"/>
  <c r="J98" i="46"/>
  <c r="G98" i="46"/>
  <c r="F98" i="46"/>
  <c r="E98" i="46"/>
  <c r="D98" i="46"/>
  <c r="C98" i="46"/>
  <c r="H97" i="46"/>
  <c r="H96" i="46"/>
  <c r="H95" i="46"/>
  <c r="H94" i="46"/>
  <c r="H93" i="46"/>
  <c r="P92" i="46"/>
  <c r="M92" i="46"/>
  <c r="M91" i="46" s="1"/>
  <c r="J92" i="46"/>
  <c r="G92" i="46"/>
  <c r="F92" i="46"/>
  <c r="F91" i="46" s="1"/>
  <c r="E92" i="46"/>
  <c r="D92" i="46"/>
  <c r="C92" i="46"/>
  <c r="H90" i="46"/>
  <c r="H89" i="46"/>
  <c r="H88" i="46"/>
  <c r="P87" i="46"/>
  <c r="M87" i="46"/>
  <c r="J87" i="46"/>
  <c r="G87" i="46"/>
  <c r="F87" i="46"/>
  <c r="E87" i="46"/>
  <c r="D87" i="46"/>
  <c r="C87" i="46"/>
  <c r="H86" i="46"/>
  <c r="P85" i="46"/>
  <c r="P71" i="46" s="1"/>
  <c r="P67" i="46" s="1"/>
  <c r="M85" i="46"/>
  <c r="J85" i="46"/>
  <c r="G85" i="46"/>
  <c r="F85" i="46"/>
  <c r="F71" i="46" s="1"/>
  <c r="F67" i="46" s="1"/>
  <c r="E85" i="46"/>
  <c r="E71" i="46" s="1"/>
  <c r="E67" i="46" s="1"/>
  <c r="D85" i="46"/>
  <c r="C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M71" i="46"/>
  <c r="J71" i="46"/>
  <c r="J67" i="46" s="1"/>
  <c r="G71" i="46"/>
  <c r="G67" i="46" s="1"/>
  <c r="D71" i="46"/>
  <c r="D67" i="46" s="1"/>
  <c r="C71" i="46"/>
  <c r="H70" i="46"/>
  <c r="H69" i="46"/>
  <c r="H68" i="46"/>
  <c r="H65" i="46"/>
  <c r="H64" i="46"/>
  <c r="H63" i="46"/>
  <c r="H62" i="46"/>
  <c r="H61" i="46"/>
  <c r="H60" i="46"/>
  <c r="H59" i="46"/>
  <c r="H58" i="46"/>
  <c r="P57" i="46"/>
  <c r="M57" i="46"/>
  <c r="J57" i="46"/>
  <c r="G57" i="46"/>
  <c r="F57" i="46"/>
  <c r="E57" i="46"/>
  <c r="D57" i="46"/>
  <c r="C57" i="46"/>
  <c r="H56" i="46"/>
  <c r="H55" i="46"/>
  <c r="H54" i="46"/>
  <c r="H53" i="46"/>
  <c r="P52" i="46"/>
  <c r="M52" i="46"/>
  <c r="J52" i="46"/>
  <c r="G52" i="46"/>
  <c r="G51" i="46" s="1"/>
  <c r="F52" i="46"/>
  <c r="E52" i="46"/>
  <c r="D52" i="46"/>
  <c r="D51" i="46" s="1"/>
  <c r="C52" i="46"/>
  <c r="C51" i="46" s="1"/>
  <c r="J51" i="46"/>
  <c r="E51" i="46"/>
  <c r="H50" i="46"/>
  <c r="H49" i="46"/>
  <c r="H48" i="46"/>
  <c r="H47" i="46"/>
  <c r="H46" i="46"/>
  <c r="P45" i="46"/>
  <c r="M45" i="46"/>
  <c r="J45" i="46"/>
  <c r="G45" i="46"/>
  <c r="F45" i="46"/>
  <c r="E45" i="46"/>
  <c r="D45" i="46"/>
  <c r="C45" i="46"/>
  <c r="H44" i="46"/>
  <c r="H43" i="46"/>
  <c r="H42" i="46"/>
  <c r="H41" i="46"/>
  <c r="P40" i="46"/>
  <c r="M40" i="46"/>
  <c r="J40" i="46"/>
  <c r="J39" i="46" s="1"/>
  <c r="G40" i="46"/>
  <c r="G39" i="46" s="1"/>
  <c r="F40" i="46"/>
  <c r="F39" i="46" s="1"/>
  <c r="E40" i="46"/>
  <c r="D40" i="46"/>
  <c r="C40" i="46"/>
  <c r="H38" i="46"/>
  <c r="H37" i="46"/>
  <c r="H36" i="46"/>
  <c r="P35" i="46"/>
  <c r="M35" i="46"/>
  <c r="J35" i="46"/>
  <c r="G35" i="46"/>
  <c r="F35" i="46"/>
  <c r="E35" i="46"/>
  <c r="D35" i="46"/>
  <c r="C35" i="46"/>
  <c r="H34" i="46"/>
  <c r="P33" i="46"/>
  <c r="P19" i="46" s="1"/>
  <c r="M33" i="46"/>
  <c r="J33" i="46"/>
  <c r="G33" i="46"/>
  <c r="F33" i="46"/>
  <c r="F19" i="46" s="1"/>
  <c r="F15" i="46" s="1"/>
  <c r="E33" i="46"/>
  <c r="D33" i="46"/>
  <c r="C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M19" i="46"/>
  <c r="M15" i="46" s="1"/>
  <c r="G19" i="46"/>
  <c r="G15" i="46" s="1"/>
  <c r="E19" i="46"/>
  <c r="E15" i="46" s="1"/>
  <c r="C19" i="46"/>
  <c r="C15" i="46" s="1"/>
  <c r="H18" i="46"/>
  <c r="H17" i="46"/>
  <c r="H16" i="46"/>
  <c r="H40" i="46" l="1"/>
  <c r="D91" i="46"/>
  <c r="D66" i="46" s="1"/>
  <c r="E197" i="47"/>
  <c r="C209" i="47"/>
  <c r="F121" i="46"/>
  <c r="H211" i="46"/>
  <c r="H219" i="47"/>
  <c r="P226" i="50"/>
  <c r="P51" i="46"/>
  <c r="C91" i="46"/>
  <c r="G91" i="46"/>
  <c r="P121" i="46"/>
  <c r="E210" i="46"/>
  <c r="F210" i="46"/>
  <c r="M173" i="47"/>
  <c r="F39" i="47"/>
  <c r="E105" i="47"/>
  <c r="E66" i="47" s="1"/>
  <c r="F121" i="47"/>
  <c r="C197" i="47"/>
  <c r="G197" i="47"/>
  <c r="C173" i="46"/>
  <c r="H201" i="46"/>
  <c r="H15" i="47"/>
  <c r="F105" i="47"/>
  <c r="F66" i="47" s="1"/>
  <c r="H174" i="47"/>
  <c r="F120" i="46"/>
  <c r="J19" i="46"/>
  <c r="H40" i="47"/>
  <c r="C39" i="47"/>
  <c r="C14" i="47" s="1"/>
  <c r="H150" i="46"/>
  <c r="D148" i="46"/>
  <c r="J148" i="46"/>
  <c r="E188" i="46"/>
  <c r="E184" i="46" s="1"/>
  <c r="H195" i="46"/>
  <c r="D197" i="46"/>
  <c r="C208" i="46"/>
  <c r="H208" i="46" s="1"/>
  <c r="G14" i="47"/>
  <c r="H71" i="47"/>
  <c r="C67" i="47"/>
  <c r="C66" i="47" s="1"/>
  <c r="G66" i="47"/>
  <c r="G184" i="47"/>
  <c r="H217" i="47"/>
  <c r="D215" i="47"/>
  <c r="H215" i="47" s="1"/>
  <c r="H33" i="46"/>
  <c r="D19" i="46"/>
  <c r="E39" i="46"/>
  <c r="E14" i="46" s="1"/>
  <c r="H57" i="46"/>
  <c r="H122" i="46"/>
  <c r="J197" i="46"/>
  <c r="M197" i="46"/>
  <c r="H219" i="46"/>
  <c r="P15" i="46"/>
  <c r="F51" i="46"/>
  <c r="F14" i="46" s="1"/>
  <c r="P145" i="46"/>
  <c r="G120" i="47"/>
  <c r="E204" i="47"/>
  <c r="D39" i="46"/>
  <c r="P39" i="46"/>
  <c r="H85" i="46"/>
  <c r="F105" i="46"/>
  <c r="F66" i="46" s="1"/>
  <c r="H124" i="46"/>
  <c r="H142" i="46"/>
  <c r="H146" i="46"/>
  <c r="E173" i="46"/>
  <c r="H173" i="46" s="1"/>
  <c r="H186" i="46"/>
  <c r="F204" i="46"/>
  <c r="C210" i="46"/>
  <c r="G210" i="46"/>
  <c r="H222" i="46"/>
  <c r="F51" i="47"/>
  <c r="H51" i="47" s="1"/>
  <c r="V44" i="47"/>
  <c r="H106" i="47"/>
  <c r="H130" i="47"/>
  <c r="F197" i="47"/>
  <c r="F210" i="47"/>
  <c r="H222" i="47"/>
  <c r="I117" i="47"/>
  <c r="K117" i="47" s="1"/>
  <c r="H35" i="47"/>
  <c r="H57" i="47"/>
  <c r="H142" i="47"/>
  <c r="Y165" i="47"/>
  <c r="Y167" i="47" s="1"/>
  <c r="F173" i="47"/>
  <c r="H178" i="47"/>
  <c r="H195" i="47"/>
  <c r="L117" i="48"/>
  <c r="N117" i="48" s="1"/>
  <c r="H45" i="46"/>
  <c r="H71" i="46"/>
  <c r="G66" i="46"/>
  <c r="E91" i="46"/>
  <c r="H111" i="46"/>
  <c r="H130" i="46"/>
  <c r="H160" i="46"/>
  <c r="G144" i="46"/>
  <c r="G120" i="46" s="1"/>
  <c r="Y169" i="46"/>
  <c r="H198" i="46"/>
  <c r="M210" i="46"/>
  <c r="H215" i="46"/>
  <c r="H33" i="47"/>
  <c r="H45" i="47"/>
  <c r="V41" i="47"/>
  <c r="V42" i="47"/>
  <c r="V43" i="47"/>
  <c r="H92" i="47"/>
  <c r="H111" i="47"/>
  <c r="J105" i="47"/>
  <c r="F145" i="47"/>
  <c r="F144" i="47" s="1"/>
  <c r="F120" i="47" s="1"/>
  <c r="V158" i="47"/>
  <c r="F188" i="47"/>
  <c r="F184" i="47" s="1"/>
  <c r="O117" i="47"/>
  <c r="Q117" i="47" s="1"/>
  <c r="O117" i="48" s="1"/>
  <c r="Q117" i="48" s="1"/>
  <c r="O117" i="49" s="1"/>
  <c r="Q117" i="49" s="1"/>
  <c r="O117" i="50" s="1"/>
  <c r="Q117" i="50" s="1"/>
  <c r="O117" i="51" s="1"/>
  <c r="Q117" i="51" s="1"/>
  <c r="O117" i="53" s="1"/>
  <c r="Q117" i="53" s="1"/>
  <c r="O117" i="54" s="1"/>
  <c r="Q117" i="54" s="1"/>
  <c r="O117" i="55" s="1"/>
  <c r="Q117" i="55" s="1"/>
  <c r="O117" i="56" s="1"/>
  <c r="Q117" i="56" s="1"/>
  <c r="O117" i="57" s="1"/>
  <c r="Q117" i="57" s="1"/>
  <c r="P51" i="47"/>
  <c r="P14" i="47" s="1"/>
  <c r="M210" i="47"/>
  <c r="P210" i="47"/>
  <c r="M184" i="47"/>
  <c r="P188" i="47"/>
  <c r="P184" i="47" s="1"/>
  <c r="J188" i="47"/>
  <c r="M158" i="47"/>
  <c r="J144" i="47"/>
  <c r="M121" i="47"/>
  <c r="J121" i="47"/>
  <c r="P105" i="47"/>
  <c r="M105" i="47"/>
  <c r="J91" i="47"/>
  <c r="P91" i="47"/>
  <c r="M98" i="47"/>
  <c r="J51" i="47"/>
  <c r="M51" i="47"/>
  <c r="M39" i="47"/>
  <c r="D184" i="47"/>
  <c r="H158" i="47"/>
  <c r="D144" i="47"/>
  <c r="D120" i="47" s="1"/>
  <c r="H87" i="47"/>
  <c r="H67" i="47"/>
  <c r="H19" i="47"/>
  <c r="J15" i="47"/>
  <c r="D39" i="47"/>
  <c r="D14" i="47" s="1"/>
  <c r="H52" i="47"/>
  <c r="H85" i="47"/>
  <c r="E39" i="47"/>
  <c r="E14" i="47" s="1"/>
  <c r="C121" i="47"/>
  <c r="H122" i="47"/>
  <c r="H124" i="47"/>
  <c r="M148" i="47"/>
  <c r="M145" i="47" s="1"/>
  <c r="C184" i="47"/>
  <c r="D105" i="47"/>
  <c r="H105" i="47" s="1"/>
  <c r="P121" i="47"/>
  <c r="C148" i="47"/>
  <c r="H148" i="47" s="1"/>
  <c r="H160" i="47"/>
  <c r="P158" i="47"/>
  <c r="J173" i="47"/>
  <c r="E188" i="47"/>
  <c r="E184" i="47" s="1"/>
  <c r="H201" i="47"/>
  <c r="H206" i="47"/>
  <c r="H211" i="47"/>
  <c r="Y169" i="47"/>
  <c r="H198" i="47"/>
  <c r="H205" i="47"/>
  <c r="J210" i="47"/>
  <c r="D173" i="47"/>
  <c r="H173" i="47" s="1"/>
  <c r="H181" i="47"/>
  <c r="H186" i="47"/>
  <c r="H189" i="47"/>
  <c r="H197" i="47"/>
  <c r="M197" i="47"/>
  <c r="C208" i="47"/>
  <c r="H208" i="47" s="1"/>
  <c r="H209" i="47"/>
  <c r="H185" i="47"/>
  <c r="M204" i="47"/>
  <c r="P205" i="47"/>
  <c r="H213" i="47"/>
  <c r="P210" i="46"/>
  <c r="J210" i="46"/>
  <c r="J188" i="46"/>
  <c r="M158" i="46"/>
  <c r="M145" i="46"/>
  <c r="J145" i="46"/>
  <c r="J121" i="46"/>
  <c r="M105" i="46"/>
  <c r="M39" i="46"/>
  <c r="E66" i="46"/>
  <c r="H87" i="46"/>
  <c r="H158" i="46"/>
  <c r="H35" i="46"/>
  <c r="G14" i="46"/>
  <c r="G13" i="46" s="1"/>
  <c r="H51" i="46"/>
  <c r="H52" i="46"/>
  <c r="P14" i="46"/>
  <c r="C39" i="46"/>
  <c r="M51" i="46"/>
  <c r="C67" i="46"/>
  <c r="M67" i="46"/>
  <c r="P91" i="46"/>
  <c r="H98" i="46"/>
  <c r="H106" i="46"/>
  <c r="J105" i="46"/>
  <c r="E120" i="46"/>
  <c r="H92" i="46"/>
  <c r="J91" i="46"/>
  <c r="H91" i="46"/>
  <c r="P105" i="46"/>
  <c r="C121" i="46"/>
  <c r="M121" i="46"/>
  <c r="C145" i="46"/>
  <c r="J158" i="46"/>
  <c r="P158" i="46"/>
  <c r="M173" i="46"/>
  <c r="H181" i="46"/>
  <c r="J185" i="46"/>
  <c r="C188" i="46"/>
  <c r="H189" i="46"/>
  <c r="G188" i="46"/>
  <c r="G184" i="46" s="1"/>
  <c r="H197" i="46"/>
  <c r="Y165" i="46"/>
  <c r="Y167" i="46" s="1"/>
  <c r="H174" i="46"/>
  <c r="H178" i="46"/>
  <c r="M204" i="46"/>
  <c r="H185" i="46"/>
  <c r="P185" i="46"/>
  <c r="M188" i="46"/>
  <c r="M184" i="46" s="1"/>
  <c r="C204" i="46"/>
  <c r="H204" i="46" s="1"/>
  <c r="H205" i="46"/>
  <c r="J173" i="46"/>
  <c r="H206" i="46"/>
  <c r="D210" i="46"/>
  <c r="E13" i="47" l="1"/>
  <c r="E12" i="47" s="1"/>
  <c r="F14" i="47"/>
  <c r="F13" i="47" s="1"/>
  <c r="F12" i="47" s="1"/>
  <c r="E13" i="46"/>
  <c r="E12" i="46" s="1"/>
  <c r="C204" i="47"/>
  <c r="H204" i="47" s="1"/>
  <c r="G13" i="47"/>
  <c r="D210" i="47"/>
  <c r="H210" i="47" s="1"/>
  <c r="S117" i="48"/>
  <c r="L117" i="49"/>
  <c r="N117" i="49" s="1"/>
  <c r="R117" i="47"/>
  <c r="I117" i="48"/>
  <c r="K117" i="48" s="1"/>
  <c r="H105" i="46"/>
  <c r="J15" i="46"/>
  <c r="J14" i="46" s="1"/>
  <c r="H19" i="46"/>
  <c r="D15" i="46"/>
  <c r="H15" i="46" s="1"/>
  <c r="H148" i="46"/>
  <c r="D145" i="46"/>
  <c r="D144" i="46" s="1"/>
  <c r="D120" i="46" s="1"/>
  <c r="H188" i="46"/>
  <c r="V45" i="47"/>
  <c r="S117" i="47"/>
  <c r="D14" i="46"/>
  <c r="D13" i="46" s="1"/>
  <c r="D12" i="46" s="1"/>
  <c r="D226" i="46" s="1"/>
  <c r="G12" i="47"/>
  <c r="F13" i="46"/>
  <c r="F12" i="46" s="1"/>
  <c r="J184" i="47"/>
  <c r="P144" i="47"/>
  <c r="J120" i="47"/>
  <c r="P66" i="47"/>
  <c r="J66" i="47"/>
  <c r="M91" i="47"/>
  <c r="M14" i="47"/>
  <c r="D66" i="47"/>
  <c r="H66" i="47" s="1"/>
  <c r="P204" i="47"/>
  <c r="E226" i="47"/>
  <c r="E11" i="47"/>
  <c r="H39" i="47"/>
  <c r="C13" i="47"/>
  <c r="C145" i="47"/>
  <c r="H188" i="47"/>
  <c r="H121" i="47"/>
  <c r="J14" i="47"/>
  <c r="H14" i="47"/>
  <c r="H184" i="47"/>
  <c r="M144" i="47"/>
  <c r="J144" i="46"/>
  <c r="P144" i="46"/>
  <c r="M144" i="46"/>
  <c r="G12" i="46"/>
  <c r="G226" i="46" s="1"/>
  <c r="J184" i="46"/>
  <c r="J120" i="46"/>
  <c r="H39" i="46"/>
  <c r="C14" i="46"/>
  <c r="E226" i="46"/>
  <c r="E11" i="46"/>
  <c r="M14" i="46"/>
  <c r="H210" i="46"/>
  <c r="C184" i="46"/>
  <c r="H184" i="46" s="1"/>
  <c r="J66" i="46"/>
  <c r="M66" i="46"/>
  <c r="D11" i="46"/>
  <c r="C144" i="46"/>
  <c r="H144" i="46" s="1"/>
  <c r="H145" i="46"/>
  <c r="H121" i="46"/>
  <c r="P66" i="46"/>
  <c r="C66" i="46"/>
  <c r="H66" i="46" s="1"/>
  <c r="H67" i="46"/>
  <c r="P184" i="46"/>
  <c r="R117" i="48" l="1"/>
  <c r="I117" i="49"/>
  <c r="K117" i="49" s="1"/>
  <c r="P120" i="47"/>
  <c r="F226" i="46"/>
  <c r="F11" i="46"/>
  <c r="C120" i="46"/>
  <c r="H120" i="46" s="1"/>
  <c r="G226" i="47"/>
  <c r="G11" i="47"/>
  <c r="F11" i="47"/>
  <c r="F226" i="47"/>
  <c r="S117" i="49"/>
  <c r="L117" i="50"/>
  <c r="N117" i="50" s="1"/>
  <c r="D13" i="47"/>
  <c r="D12" i="47" s="1"/>
  <c r="D11" i="47" s="1"/>
  <c r="P13" i="47"/>
  <c r="P12" i="47" s="1"/>
  <c r="M66" i="47"/>
  <c r="M120" i="47"/>
  <c r="J13" i="47"/>
  <c r="H145" i="47"/>
  <c r="C144" i="47"/>
  <c r="M120" i="46"/>
  <c r="P120" i="46"/>
  <c r="G11" i="46"/>
  <c r="P13" i="46"/>
  <c r="J13" i="46"/>
  <c r="H14" i="46"/>
  <c r="C13" i="46"/>
  <c r="M13" i="46"/>
  <c r="L117" i="51" l="1"/>
  <c r="N117" i="51" s="1"/>
  <c r="S117" i="50"/>
  <c r="R117" i="49"/>
  <c r="I117" i="50"/>
  <c r="K117" i="50" s="1"/>
  <c r="D226" i="47"/>
  <c r="H13" i="47"/>
  <c r="M13" i="47"/>
  <c r="J12" i="47"/>
  <c r="H144" i="47"/>
  <c r="C120" i="47"/>
  <c r="P226" i="47"/>
  <c r="P11" i="47"/>
  <c r="J12" i="46"/>
  <c r="C12" i="46"/>
  <c r="H13" i="46"/>
  <c r="P12" i="46"/>
  <c r="M12" i="46"/>
  <c r="I117" i="51" l="1"/>
  <c r="K117" i="51" s="1"/>
  <c r="R117" i="50"/>
  <c r="S117" i="51"/>
  <c r="L117" i="53"/>
  <c r="N117" i="53" s="1"/>
  <c r="M12" i="47"/>
  <c r="M11" i="47" s="1"/>
  <c r="M226" i="47"/>
  <c r="J226" i="47"/>
  <c r="J11" i="47"/>
  <c r="H120" i="47"/>
  <c r="C12" i="47"/>
  <c r="M226" i="46"/>
  <c r="M11" i="46"/>
  <c r="C226" i="46"/>
  <c r="H226" i="46" s="1"/>
  <c r="H12" i="46"/>
  <c r="C11" i="46"/>
  <c r="H11" i="46" s="1"/>
  <c r="P226" i="46"/>
  <c r="P11" i="46"/>
  <c r="J226" i="46"/>
  <c r="J11" i="46"/>
  <c r="L117" i="54" l="1"/>
  <c r="N117" i="54" s="1"/>
  <c r="S117" i="53"/>
  <c r="I117" i="53"/>
  <c r="K117" i="53" s="1"/>
  <c r="R117" i="51"/>
  <c r="C226" i="47"/>
  <c r="H226" i="47" s="1"/>
  <c r="C11" i="47"/>
  <c r="H11" i="47" s="1"/>
  <c r="H12" i="47"/>
  <c r="S117" i="54" l="1"/>
  <c r="L117" i="55"/>
  <c r="N117" i="55" s="1"/>
  <c r="I117" i="54"/>
  <c r="K117" i="54" s="1"/>
  <c r="R117" i="53"/>
  <c r="D213" i="44"/>
  <c r="D212" i="44"/>
  <c r="R117" i="54" l="1"/>
  <c r="I117" i="55"/>
  <c r="K117" i="55" s="1"/>
  <c r="S117" i="55"/>
  <c r="L117" i="56"/>
  <c r="N117" i="56" s="1"/>
  <c r="N190" i="44"/>
  <c r="L190" i="46" s="1"/>
  <c r="N190" i="46" s="1"/>
  <c r="N191" i="44"/>
  <c r="L191" i="46" s="1"/>
  <c r="N191" i="46" s="1"/>
  <c r="N192" i="44"/>
  <c r="L192" i="46" s="1"/>
  <c r="N192" i="46" s="1"/>
  <c r="I117" i="56" l="1"/>
  <c r="K117" i="56" s="1"/>
  <c r="R117" i="55"/>
  <c r="S117" i="56"/>
  <c r="L117" i="57"/>
  <c r="N117" i="57" s="1"/>
  <c r="S117" i="57" s="1"/>
  <c r="L191" i="47"/>
  <c r="N191" i="47" s="1"/>
  <c r="L192" i="47"/>
  <c r="N192" i="47" s="1"/>
  <c r="L190" i="47"/>
  <c r="N190" i="47" s="1"/>
  <c r="D150" i="44"/>
  <c r="H151" i="44"/>
  <c r="H225" i="44"/>
  <c r="H224" i="44"/>
  <c r="H223" i="44"/>
  <c r="G222" i="44"/>
  <c r="F222" i="44"/>
  <c r="E222" i="44"/>
  <c r="D222" i="44"/>
  <c r="C222" i="44"/>
  <c r="H221" i="44"/>
  <c r="H220" i="44"/>
  <c r="G219" i="44"/>
  <c r="F219" i="44"/>
  <c r="E219" i="44"/>
  <c r="D219" i="44"/>
  <c r="C219" i="44"/>
  <c r="H218" i="44"/>
  <c r="H217" i="44"/>
  <c r="H216" i="44"/>
  <c r="G215" i="44"/>
  <c r="F215" i="44"/>
  <c r="E215" i="44"/>
  <c r="D215" i="44"/>
  <c r="C215" i="44"/>
  <c r="H214" i="44"/>
  <c r="D211" i="44"/>
  <c r="H212" i="44"/>
  <c r="G211" i="44"/>
  <c r="F211" i="44"/>
  <c r="E211" i="44"/>
  <c r="C211" i="44"/>
  <c r="C209" i="44" s="1"/>
  <c r="G210" i="44"/>
  <c r="G208" i="44"/>
  <c r="F208" i="44"/>
  <c r="E208" i="44"/>
  <c r="D208" i="44"/>
  <c r="H207" i="44"/>
  <c r="G206" i="44"/>
  <c r="G205" i="44" s="1"/>
  <c r="G204" i="44" s="1"/>
  <c r="F206" i="44"/>
  <c r="E206" i="44"/>
  <c r="D206" i="44"/>
  <c r="C206" i="44"/>
  <c r="C205" i="44" s="1"/>
  <c r="F205" i="44"/>
  <c r="E205" i="44"/>
  <c r="D205" i="44"/>
  <c r="H203" i="44"/>
  <c r="H202" i="44"/>
  <c r="G201" i="44"/>
  <c r="F201" i="44"/>
  <c r="E201" i="44"/>
  <c r="E197" i="44" s="1"/>
  <c r="D201" i="44"/>
  <c r="C201" i="44"/>
  <c r="H200" i="44"/>
  <c r="H199" i="44"/>
  <c r="G198" i="44"/>
  <c r="G197" i="44" s="1"/>
  <c r="F198" i="44"/>
  <c r="F197" i="44" s="1"/>
  <c r="E198" i="44"/>
  <c r="D198" i="44"/>
  <c r="D197" i="44" s="1"/>
  <c r="C198" i="44"/>
  <c r="C197" i="44" s="1"/>
  <c r="H196" i="44"/>
  <c r="G195" i="44"/>
  <c r="F195" i="44"/>
  <c r="E195" i="44"/>
  <c r="D195" i="44"/>
  <c r="C195" i="44"/>
  <c r="H194" i="44"/>
  <c r="H193" i="44"/>
  <c r="H192" i="44"/>
  <c r="H191" i="44"/>
  <c r="D189" i="44"/>
  <c r="G189" i="44"/>
  <c r="G188" i="44" s="1"/>
  <c r="F189" i="44"/>
  <c r="E189" i="44"/>
  <c r="E188" i="44" s="1"/>
  <c r="C189" i="44"/>
  <c r="C188" i="44" s="1"/>
  <c r="H187" i="44"/>
  <c r="G186" i="44"/>
  <c r="F186" i="44"/>
  <c r="F185" i="44" s="1"/>
  <c r="E186" i="44"/>
  <c r="E185" i="44" s="1"/>
  <c r="D186" i="44"/>
  <c r="C186" i="44"/>
  <c r="C185" i="44" s="1"/>
  <c r="G185" i="44"/>
  <c r="H183" i="44"/>
  <c r="H182" i="44"/>
  <c r="G181" i="44"/>
  <c r="F181" i="44"/>
  <c r="E181" i="44"/>
  <c r="D181" i="44"/>
  <c r="C181" i="44"/>
  <c r="H180" i="44"/>
  <c r="H179" i="44"/>
  <c r="G178" i="44"/>
  <c r="F178" i="44"/>
  <c r="E178" i="44"/>
  <c r="D178" i="44"/>
  <c r="C178" i="44"/>
  <c r="H177" i="44"/>
  <c r="H176" i="44"/>
  <c r="H175" i="44"/>
  <c r="G174" i="44"/>
  <c r="G173" i="44" s="1"/>
  <c r="F174" i="44"/>
  <c r="F173" i="44" s="1"/>
  <c r="E174" i="44"/>
  <c r="D174" i="44"/>
  <c r="C174" i="44"/>
  <c r="C173" i="44" s="1"/>
  <c r="H172" i="44"/>
  <c r="H171" i="44"/>
  <c r="H170" i="44"/>
  <c r="H169" i="44"/>
  <c r="H168" i="44"/>
  <c r="H167" i="44"/>
  <c r="H166" i="44"/>
  <c r="H165" i="44"/>
  <c r="H164" i="44"/>
  <c r="H163" i="44"/>
  <c r="H162" i="44"/>
  <c r="H161" i="44"/>
  <c r="G160" i="44"/>
  <c r="G158" i="44" s="1"/>
  <c r="F160" i="44"/>
  <c r="F158" i="44" s="1"/>
  <c r="E160" i="44"/>
  <c r="D160" i="44"/>
  <c r="D158" i="44" s="1"/>
  <c r="C160" i="44"/>
  <c r="H159" i="44"/>
  <c r="E158" i="44"/>
  <c r="C158" i="44"/>
  <c r="H157" i="44"/>
  <c r="H156" i="44"/>
  <c r="H155" i="44"/>
  <c r="H154" i="44"/>
  <c r="H153" i="44"/>
  <c r="H152" i="44"/>
  <c r="F150" i="44"/>
  <c r="F148" i="44" s="1"/>
  <c r="E150" i="44"/>
  <c r="C150" i="44"/>
  <c r="C148" i="44" s="1"/>
  <c r="H149" i="44"/>
  <c r="E148" i="44"/>
  <c r="E145" i="44" s="1"/>
  <c r="H147" i="44"/>
  <c r="F146" i="44"/>
  <c r="C146" i="44"/>
  <c r="H143" i="44"/>
  <c r="G142" i="44"/>
  <c r="F142" i="44"/>
  <c r="E142" i="44"/>
  <c r="D142" i="44"/>
  <c r="C142" i="44"/>
  <c r="H141" i="44"/>
  <c r="H140" i="44"/>
  <c r="H139" i="44"/>
  <c r="H138" i="44"/>
  <c r="H137" i="44"/>
  <c r="H136" i="44"/>
  <c r="H135" i="44"/>
  <c r="H134" i="44"/>
  <c r="H133" i="44"/>
  <c r="H132" i="44"/>
  <c r="H131" i="44"/>
  <c r="G130" i="44"/>
  <c r="F130" i="44"/>
  <c r="E130" i="44"/>
  <c r="D130" i="44"/>
  <c r="C130" i="44"/>
  <c r="H129" i="44"/>
  <c r="H128" i="44"/>
  <c r="H127" i="44"/>
  <c r="H126" i="44"/>
  <c r="H125" i="44"/>
  <c r="G124" i="44"/>
  <c r="F124" i="44"/>
  <c r="F122" i="44" s="1"/>
  <c r="F121" i="44" s="1"/>
  <c r="E124" i="44"/>
  <c r="E122" i="44" s="1"/>
  <c r="E121" i="44" s="1"/>
  <c r="D124" i="44"/>
  <c r="D122" i="44" s="1"/>
  <c r="C124" i="44"/>
  <c r="H123" i="44"/>
  <c r="G122" i="44"/>
  <c r="C122" i="44"/>
  <c r="C121" i="44" s="1"/>
  <c r="H119" i="44"/>
  <c r="H118" i="44"/>
  <c r="H116" i="44"/>
  <c r="H115" i="44"/>
  <c r="H114" i="44"/>
  <c r="H113" i="44"/>
  <c r="H112" i="44"/>
  <c r="G111" i="44"/>
  <c r="F111" i="44"/>
  <c r="E111" i="44"/>
  <c r="D111" i="44"/>
  <c r="C111" i="44"/>
  <c r="H110" i="44"/>
  <c r="H109" i="44"/>
  <c r="H108" i="44"/>
  <c r="H107" i="44"/>
  <c r="G106" i="44"/>
  <c r="F106" i="44"/>
  <c r="E106" i="44"/>
  <c r="D106" i="44"/>
  <c r="D105" i="44" s="1"/>
  <c r="C106" i="44"/>
  <c r="H104" i="44"/>
  <c r="H103" i="44"/>
  <c r="H102" i="44"/>
  <c r="H101" i="44"/>
  <c r="H100" i="44"/>
  <c r="H99" i="44"/>
  <c r="G98" i="44"/>
  <c r="F98" i="44"/>
  <c r="E98" i="44"/>
  <c r="D98" i="44"/>
  <c r="C98" i="44"/>
  <c r="H97" i="44"/>
  <c r="H96" i="44"/>
  <c r="H95" i="44"/>
  <c r="H94" i="44"/>
  <c r="H93" i="44"/>
  <c r="G92" i="44"/>
  <c r="G91" i="44" s="1"/>
  <c r="F92" i="44"/>
  <c r="E92" i="44"/>
  <c r="D92" i="44"/>
  <c r="C92" i="44"/>
  <c r="H90" i="44"/>
  <c r="E87" i="44"/>
  <c r="H89" i="44"/>
  <c r="H88" i="44"/>
  <c r="G87" i="44"/>
  <c r="F87" i="44"/>
  <c r="C87" i="44"/>
  <c r="H86" i="44"/>
  <c r="G85" i="44"/>
  <c r="F85" i="44"/>
  <c r="F71" i="44" s="1"/>
  <c r="F67" i="44" s="1"/>
  <c r="E85" i="44"/>
  <c r="E71" i="44" s="1"/>
  <c r="E67" i="44" s="1"/>
  <c r="D85" i="44"/>
  <c r="D71" i="44" s="1"/>
  <c r="D67" i="44" s="1"/>
  <c r="C85" i="44"/>
  <c r="H84" i="44"/>
  <c r="H83" i="44"/>
  <c r="H82" i="44"/>
  <c r="H81" i="44"/>
  <c r="H80" i="44"/>
  <c r="H79" i="44"/>
  <c r="H78" i="44"/>
  <c r="H77" i="44"/>
  <c r="H76" i="44"/>
  <c r="H75" i="44"/>
  <c r="H74" i="44"/>
  <c r="H73" i="44"/>
  <c r="H72" i="44"/>
  <c r="G71" i="44"/>
  <c r="G67" i="44" s="1"/>
  <c r="C71" i="44"/>
  <c r="H70" i="44"/>
  <c r="H69" i="44"/>
  <c r="H68" i="44"/>
  <c r="H65" i="44"/>
  <c r="H64" i="44"/>
  <c r="H63" i="44"/>
  <c r="H62" i="44"/>
  <c r="H61" i="44"/>
  <c r="H60" i="44"/>
  <c r="H59" i="44"/>
  <c r="H58" i="44"/>
  <c r="G57" i="44"/>
  <c r="F57" i="44"/>
  <c r="E57" i="44"/>
  <c r="D57" i="44"/>
  <c r="C57" i="44"/>
  <c r="H56" i="44"/>
  <c r="H55" i="44"/>
  <c r="H54" i="44"/>
  <c r="H53" i="44"/>
  <c r="G52" i="44"/>
  <c r="F52" i="44"/>
  <c r="E52" i="44"/>
  <c r="D52" i="44"/>
  <c r="D51" i="44" s="1"/>
  <c r="C52" i="44"/>
  <c r="F51" i="44"/>
  <c r="H50" i="44"/>
  <c r="H49" i="44"/>
  <c r="H48" i="44"/>
  <c r="H47" i="44"/>
  <c r="H46" i="44"/>
  <c r="G45" i="44"/>
  <c r="F45" i="44"/>
  <c r="E45" i="44"/>
  <c r="D45" i="44"/>
  <c r="C45" i="44"/>
  <c r="H44" i="44"/>
  <c r="H43" i="44"/>
  <c r="H42" i="44"/>
  <c r="H41" i="44"/>
  <c r="G40" i="44"/>
  <c r="F40" i="44"/>
  <c r="E40" i="44"/>
  <c r="E39" i="44" s="1"/>
  <c r="D40" i="44"/>
  <c r="D39" i="44" s="1"/>
  <c r="C40" i="44"/>
  <c r="H38" i="44"/>
  <c r="H37" i="44"/>
  <c r="H36" i="44"/>
  <c r="G35" i="44"/>
  <c r="F35" i="44"/>
  <c r="E35" i="44"/>
  <c r="D35" i="44"/>
  <c r="C35" i="44"/>
  <c r="H34" i="44"/>
  <c r="G33" i="44"/>
  <c r="G19" i="44" s="1"/>
  <c r="G15" i="44" s="1"/>
  <c r="F33" i="44"/>
  <c r="F19" i="44" s="1"/>
  <c r="F15" i="44" s="1"/>
  <c r="E33" i="44"/>
  <c r="E19" i="44" s="1"/>
  <c r="E15" i="44" s="1"/>
  <c r="D33" i="44"/>
  <c r="C33" i="44"/>
  <c r="H32" i="44"/>
  <c r="H31" i="44"/>
  <c r="H30" i="44"/>
  <c r="H29" i="44"/>
  <c r="H28" i="44"/>
  <c r="H27" i="44"/>
  <c r="H26" i="44"/>
  <c r="H25" i="44"/>
  <c r="H24" i="44"/>
  <c r="H23" i="44"/>
  <c r="H22" i="44"/>
  <c r="H21" i="44"/>
  <c r="H20" i="44"/>
  <c r="D19" i="44"/>
  <c r="D15" i="44" s="1"/>
  <c r="H18" i="44"/>
  <c r="H17" i="44"/>
  <c r="H16" i="44"/>
  <c r="E91" i="44" l="1"/>
  <c r="D121" i="44"/>
  <c r="C51" i="44"/>
  <c r="G51" i="44"/>
  <c r="E105" i="44"/>
  <c r="H33" i="44"/>
  <c r="G105" i="44"/>
  <c r="G66" i="44" s="1"/>
  <c r="H146" i="44"/>
  <c r="F210" i="44"/>
  <c r="I117" i="57"/>
  <c r="K117" i="57" s="1"/>
  <c r="R117" i="57" s="1"/>
  <c r="R117" i="56"/>
  <c r="H195" i="44"/>
  <c r="H186" i="44"/>
  <c r="H215" i="44"/>
  <c r="H219" i="44"/>
  <c r="E210" i="44"/>
  <c r="E51" i="44"/>
  <c r="H51" i="44" s="1"/>
  <c r="F145" i="44"/>
  <c r="E173" i="44"/>
  <c r="F105" i="44"/>
  <c r="C208" i="44"/>
  <c r="H209" i="44"/>
  <c r="D14" i="44"/>
  <c r="H92" i="44"/>
  <c r="H142" i="44"/>
  <c r="F204" i="44"/>
  <c r="C210" i="44"/>
  <c r="L192" i="48"/>
  <c r="N192" i="48" s="1"/>
  <c r="E14" i="44"/>
  <c r="D91" i="44"/>
  <c r="F91" i="44"/>
  <c r="F66" i="44" s="1"/>
  <c r="F144" i="44"/>
  <c r="D188" i="44"/>
  <c r="F188" i="44"/>
  <c r="F184" i="44" s="1"/>
  <c r="H201" i="44"/>
  <c r="E204" i="44"/>
  <c r="F39" i="44"/>
  <c r="F14" i="44" s="1"/>
  <c r="C91" i="44"/>
  <c r="H181" i="44"/>
  <c r="D204" i="44"/>
  <c r="H222" i="44"/>
  <c r="L190" i="48"/>
  <c r="N190" i="48" s="1"/>
  <c r="L191" i="48"/>
  <c r="N191" i="48" s="1"/>
  <c r="C184" i="44"/>
  <c r="H111" i="44"/>
  <c r="C105" i="44"/>
  <c r="H105" i="44" s="1"/>
  <c r="H98" i="44"/>
  <c r="H57" i="44"/>
  <c r="C39" i="44"/>
  <c r="G184" i="44"/>
  <c r="D185" i="44"/>
  <c r="D184" i="44" s="1"/>
  <c r="D173" i="44"/>
  <c r="E144" i="44"/>
  <c r="E120" i="44" s="1"/>
  <c r="H122" i="44"/>
  <c r="G121" i="44"/>
  <c r="H121" i="44" s="1"/>
  <c r="H45" i="44"/>
  <c r="G39" i="44"/>
  <c r="G14" i="44" s="1"/>
  <c r="G13" i="44" s="1"/>
  <c r="H35" i="44"/>
  <c r="H189" i="44"/>
  <c r="H158" i="44"/>
  <c r="H130" i="44"/>
  <c r="H71" i="44"/>
  <c r="F120" i="44"/>
  <c r="E184" i="44"/>
  <c r="H197" i="44"/>
  <c r="E66" i="44"/>
  <c r="H205" i="44"/>
  <c r="C204" i="44"/>
  <c r="H211" i="44"/>
  <c r="D210" i="44"/>
  <c r="H210" i="44" s="1"/>
  <c r="H52" i="44"/>
  <c r="H106" i="44"/>
  <c r="H160" i="44"/>
  <c r="H208" i="44"/>
  <c r="H40" i="44"/>
  <c r="C67" i="44"/>
  <c r="D87" i="44"/>
  <c r="H87" i="44" s="1"/>
  <c r="D148" i="44"/>
  <c r="D145" i="44" s="1"/>
  <c r="D144" i="44" s="1"/>
  <c r="D120" i="44" s="1"/>
  <c r="H174" i="44"/>
  <c r="H198" i="44"/>
  <c r="H206" i="44"/>
  <c r="H213" i="44"/>
  <c r="H85" i="44"/>
  <c r="H124" i="44"/>
  <c r="C145" i="44"/>
  <c r="H178" i="44"/>
  <c r="H190" i="44"/>
  <c r="C19" i="44"/>
  <c r="G150" i="44"/>
  <c r="G148" i="44" s="1"/>
  <c r="G145" i="44" s="1"/>
  <c r="G144" i="44" s="1"/>
  <c r="P222" i="44"/>
  <c r="M222" i="44"/>
  <c r="J222" i="44"/>
  <c r="P219" i="44"/>
  <c r="M219" i="44"/>
  <c r="J219" i="44"/>
  <c r="P215" i="44"/>
  <c r="M215" i="44"/>
  <c r="J215" i="44"/>
  <c r="P211" i="44"/>
  <c r="M211" i="44"/>
  <c r="J211" i="44"/>
  <c r="P208" i="44"/>
  <c r="M208" i="44"/>
  <c r="J208" i="44"/>
  <c r="P206" i="44"/>
  <c r="P205" i="44" s="1"/>
  <c r="P204" i="44" s="1"/>
  <c r="M206" i="44"/>
  <c r="M205" i="44" s="1"/>
  <c r="J206" i="44"/>
  <c r="J205" i="44" s="1"/>
  <c r="P201" i="44"/>
  <c r="M201" i="44"/>
  <c r="J201" i="44"/>
  <c r="P198" i="44"/>
  <c r="P197" i="44" s="1"/>
  <c r="M198" i="44"/>
  <c r="J198" i="44"/>
  <c r="P195" i="44"/>
  <c r="M195" i="44"/>
  <c r="J195" i="44"/>
  <c r="P189" i="44"/>
  <c r="M189" i="44"/>
  <c r="J189" i="44"/>
  <c r="P186" i="44"/>
  <c r="P185" i="44" s="1"/>
  <c r="M186" i="44"/>
  <c r="M185" i="44" s="1"/>
  <c r="J186" i="44"/>
  <c r="J185" i="44" s="1"/>
  <c r="P181" i="44"/>
  <c r="M181" i="44"/>
  <c r="J181" i="44"/>
  <c r="P178" i="44"/>
  <c r="M178" i="44"/>
  <c r="J178" i="44"/>
  <c r="P174" i="44"/>
  <c r="M174" i="44"/>
  <c r="J174" i="44"/>
  <c r="J173" i="44" s="1"/>
  <c r="AA164" i="44"/>
  <c r="Z164" i="44"/>
  <c r="Y164" i="44"/>
  <c r="X163" i="44"/>
  <c r="X164" i="44" s="1"/>
  <c r="P160" i="44"/>
  <c r="P158" i="44" s="1"/>
  <c r="M160" i="44"/>
  <c r="M158" i="44" s="1"/>
  <c r="J160" i="44"/>
  <c r="J158" i="44" s="1"/>
  <c r="V157" i="44"/>
  <c r="U157" i="44"/>
  <c r="P150" i="44"/>
  <c r="P148" i="44" s="1"/>
  <c r="P145" i="44" s="1"/>
  <c r="M150" i="44"/>
  <c r="M148" i="44" s="1"/>
  <c r="J150" i="44"/>
  <c r="J148" i="44" s="1"/>
  <c r="J145" i="44" s="1"/>
  <c r="P142" i="44"/>
  <c r="M142" i="44"/>
  <c r="J142" i="44"/>
  <c r="P130" i="44"/>
  <c r="M130" i="44"/>
  <c r="J130" i="44"/>
  <c r="P124" i="44"/>
  <c r="P122" i="44" s="1"/>
  <c r="M124" i="44"/>
  <c r="M122" i="44" s="1"/>
  <c r="J124" i="44"/>
  <c r="J122" i="44" s="1"/>
  <c r="P111" i="44"/>
  <c r="P105" i="44" s="1"/>
  <c r="M111" i="44"/>
  <c r="J111" i="44"/>
  <c r="P106" i="44"/>
  <c r="M106" i="44"/>
  <c r="J106" i="44"/>
  <c r="P98" i="44"/>
  <c r="M98" i="44"/>
  <c r="J98" i="44"/>
  <c r="J91" i="44" s="1"/>
  <c r="P92" i="44"/>
  <c r="M92" i="44"/>
  <c r="J92" i="44"/>
  <c r="P87" i="44"/>
  <c r="M87" i="44"/>
  <c r="J87" i="44"/>
  <c r="P85" i="44"/>
  <c r="M85" i="44"/>
  <c r="M71" i="44" s="1"/>
  <c r="M67" i="44" s="1"/>
  <c r="J85" i="44"/>
  <c r="J71" i="44" s="1"/>
  <c r="P71" i="44"/>
  <c r="P67" i="44" s="1"/>
  <c r="P57" i="44"/>
  <c r="M57" i="44"/>
  <c r="J57" i="44"/>
  <c r="P52" i="44"/>
  <c r="M52" i="44"/>
  <c r="J52" i="44"/>
  <c r="P45" i="44"/>
  <c r="M45" i="44"/>
  <c r="J45" i="44"/>
  <c r="P40" i="44"/>
  <c r="M40" i="44"/>
  <c r="J40" i="44"/>
  <c r="P35" i="44"/>
  <c r="M35" i="44"/>
  <c r="J35" i="44"/>
  <c r="P33" i="44"/>
  <c r="P19" i="44" s="1"/>
  <c r="P15" i="44" s="1"/>
  <c r="M33" i="44"/>
  <c r="M19" i="44" s="1"/>
  <c r="J33" i="44"/>
  <c r="J19" i="44" s="1"/>
  <c r="P173" i="44" l="1"/>
  <c r="H188" i="44"/>
  <c r="J210" i="44"/>
  <c r="H173" i="44"/>
  <c r="P39" i="44"/>
  <c r="M91" i="44"/>
  <c r="V158" i="44"/>
  <c r="P188" i="44"/>
  <c r="P210" i="44"/>
  <c r="F13" i="44"/>
  <c r="J197" i="44"/>
  <c r="J204" i="44"/>
  <c r="H39" i="44"/>
  <c r="L191" i="49"/>
  <c r="N191" i="49" s="1"/>
  <c r="M173" i="44"/>
  <c r="J188" i="44"/>
  <c r="J184" i="44" s="1"/>
  <c r="E13" i="44"/>
  <c r="H185" i="44"/>
  <c r="L192" i="49"/>
  <c r="N192" i="49" s="1"/>
  <c r="J39" i="44"/>
  <c r="P51" i="44"/>
  <c r="Y169" i="44"/>
  <c r="H204" i="44"/>
  <c r="L190" i="49"/>
  <c r="N190" i="49" s="1"/>
  <c r="H91" i="44"/>
  <c r="H184" i="44"/>
  <c r="G120" i="44"/>
  <c r="G12" i="44" s="1"/>
  <c r="M39" i="44"/>
  <c r="P14" i="44"/>
  <c r="P91" i="44"/>
  <c r="P66" i="44" s="1"/>
  <c r="P121" i="44"/>
  <c r="J105" i="44"/>
  <c r="J51" i="44"/>
  <c r="M197" i="44"/>
  <c r="M204" i="44"/>
  <c r="M105" i="44"/>
  <c r="M66" i="44" s="1"/>
  <c r="M121" i="44"/>
  <c r="M51" i="44"/>
  <c r="C15" i="44"/>
  <c r="H19" i="44"/>
  <c r="H145" i="44"/>
  <c r="C144" i="44"/>
  <c r="D66" i="44"/>
  <c r="D13" i="44" s="1"/>
  <c r="D12" i="44" s="1"/>
  <c r="H150" i="44"/>
  <c r="F12" i="44"/>
  <c r="H148" i="44"/>
  <c r="E12" i="44"/>
  <c r="C66" i="44"/>
  <c r="H67" i="44"/>
  <c r="M210" i="44"/>
  <c r="P184" i="44"/>
  <c r="M188" i="44"/>
  <c r="J144" i="44"/>
  <c r="J121" i="44"/>
  <c r="J15" i="44"/>
  <c r="M15" i="44"/>
  <c r="J67" i="44"/>
  <c r="M145" i="44"/>
  <c r="P144" i="44"/>
  <c r="Y165" i="44"/>
  <c r="Y167" i="44" s="1"/>
  <c r="L192" i="50" l="1"/>
  <c r="N192" i="50" s="1"/>
  <c r="L190" i="50"/>
  <c r="N190" i="50" s="1"/>
  <c r="L191" i="50"/>
  <c r="N191" i="50" s="1"/>
  <c r="P13" i="44"/>
  <c r="J14" i="44"/>
  <c r="H66" i="44"/>
  <c r="F226" i="44"/>
  <c r="F11" i="44"/>
  <c r="E11" i="44"/>
  <c r="E226" i="44"/>
  <c r="D226" i="44"/>
  <c r="D11" i="44"/>
  <c r="H15" i="44"/>
  <c r="C14" i="44"/>
  <c r="H144" i="44"/>
  <c r="C120" i="44"/>
  <c r="H120" i="44" s="1"/>
  <c r="G226" i="44"/>
  <c r="G11" i="44"/>
  <c r="M184" i="44"/>
  <c r="J120" i="44"/>
  <c r="M144" i="44"/>
  <c r="M14" i="44"/>
  <c r="J66" i="44"/>
  <c r="P120" i="44"/>
  <c r="L190" i="51" l="1"/>
  <c r="N190" i="51" s="1"/>
  <c r="L191" i="51"/>
  <c r="N191" i="51" s="1"/>
  <c r="L192" i="51"/>
  <c r="N192" i="51" s="1"/>
  <c r="C13" i="44"/>
  <c r="H14" i="44"/>
  <c r="P12" i="44"/>
  <c r="M13" i="44"/>
  <c r="M120" i="44"/>
  <c r="J13" i="44"/>
  <c r="L190" i="53" l="1"/>
  <c r="N190" i="53" s="1"/>
  <c r="L191" i="53"/>
  <c r="N191" i="53" s="1"/>
  <c r="L192" i="53"/>
  <c r="N192" i="53" s="1"/>
  <c r="L192" i="54" s="1"/>
  <c r="N192" i="54" s="1"/>
  <c r="L192" i="55" s="1"/>
  <c r="N192" i="55" s="1"/>
  <c r="H13" i="44"/>
  <c r="C12" i="44"/>
  <c r="C11" i="44" s="1"/>
  <c r="J12" i="44"/>
  <c r="P226" i="44"/>
  <c r="P11" i="44"/>
  <c r="M12" i="44"/>
  <c r="L192" i="56" l="1"/>
  <c r="N192" i="56" s="1"/>
  <c r="L190" i="54"/>
  <c r="N190" i="54" s="1"/>
  <c r="L190" i="55" s="1"/>
  <c r="N190" i="55" s="1"/>
  <c r="L191" i="54"/>
  <c r="N191" i="54" s="1"/>
  <c r="L191" i="55" s="1"/>
  <c r="N191" i="55" s="1"/>
  <c r="H11" i="44"/>
  <c r="C226" i="44"/>
  <c r="H226" i="44" s="1"/>
  <c r="H12" i="44"/>
  <c r="M226" i="44"/>
  <c r="M11" i="44"/>
  <c r="J226" i="44"/>
  <c r="J11" i="44"/>
  <c r="L191" i="56" l="1"/>
  <c r="N191" i="56" s="1"/>
  <c r="L191" i="57" s="1"/>
  <c r="N191" i="57" s="1"/>
  <c r="L190" i="56"/>
  <c r="N190" i="56" s="1"/>
  <c r="L192" i="57"/>
  <c r="N192" i="57" s="1"/>
  <c r="Q18" i="44"/>
  <c r="O18" i="46" s="1"/>
  <c r="Q18" i="46" s="1"/>
  <c r="O18" i="47" s="1"/>
  <c r="Q18" i="47" s="1"/>
  <c r="O18" i="48" s="1"/>
  <c r="Q18" i="48" s="1"/>
  <c r="O18" i="49" s="1"/>
  <c r="Q18" i="49" s="1"/>
  <c r="O18" i="50" s="1"/>
  <c r="Q18" i="50" s="1"/>
  <c r="O18" i="51" s="1"/>
  <c r="Q18" i="51" s="1"/>
  <c r="O18" i="53" s="1"/>
  <c r="Q18" i="53" s="1"/>
  <c r="O18" i="54" s="1"/>
  <c r="Q18" i="54" s="1"/>
  <c r="O18" i="55" s="1"/>
  <c r="Q18" i="55" s="1"/>
  <c r="O18" i="56" s="1"/>
  <c r="Q18" i="56" s="1"/>
  <c r="O18" i="57" s="1"/>
  <c r="Q18" i="57" s="1"/>
  <c r="Q22" i="44"/>
  <c r="O22" i="46" s="1"/>
  <c r="Q22" i="46" s="1"/>
  <c r="O22" i="47" s="1"/>
  <c r="Q22" i="47" s="1"/>
  <c r="O22" i="48" s="1"/>
  <c r="Q22" i="48" s="1"/>
  <c r="O22" i="49" s="1"/>
  <c r="Q22" i="49" s="1"/>
  <c r="O22" i="50" s="1"/>
  <c r="Q22" i="50" s="1"/>
  <c r="O22" i="51" s="1"/>
  <c r="Q22" i="51" s="1"/>
  <c r="O22" i="53" s="1"/>
  <c r="Q22" i="53" s="1"/>
  <c r="O22" i="54" s="1"/>
  <c r="Q22" i="54" s="1"/>
  <c r="O22" i="55" s="1"/>
  <c r="Q22" i="55" s="1"/>
  <c r="O22" i="56" s="1"/>
  <c r="Q22" i="56" s="1"/>
  <c r="O22" i="57" s="1"/>
  <c r="Q22" i="57" s="1"/>
  <c r="Q24" i="44"/>
  <c r="O24" i="46" s="1"/>
  <c r="Q24" i="46" s="1"/>
  <c r="O24" i="47" s="1"/>
  <c r="Q24" i="47" s="1"/>
  <c r="O24" i="48" s="1"/>
  <c r="Q24" i="48" s="1"/>
  <c r="O24" i="49" s="1"/>
  <c r="Q24" i="49" s="1"/>
  <c r="O24" i="50" s="1"/>
  <c r="Q24" i="50" s="1"/>
  <c r="O24" i="51" s="1"/>
  <c r="Q24" i="51" s="1"/>
  <c r="O24" i="53" s="1"/>
  <c r="Q24" i="53" s="1"/>
  <c r="O24" i="54" s="1"/>
  <c r="Q24" i="54" s="1"/>
  <c r="O24" i="55" s="1"/>
  <c r="Q24" i="55" s="1"/>
  <c r="O24" i="56" s="1"/>
  <c r="Q24" i="56" s="1"/>
  <c r="O24" i="57" s="1"/>
  <c r="Q24" i="57" s="1"/>
  <c r="Q28" i="44"/>
  <c r="O28" i="46" s="1"/>
  <c r="Q28" i="46" s="1"/>
  <c r="Q30" i="44"/>
  <c r="O30" i="46" s="1"/>
  <c r="Q30" i="46" s="1"/>
  <c r="O30" i="47" s="1"/>
  <c r="Q30" i="47" s="1"/>
  <c r="O30" i="48" s="1"/>
  <c r="Q30" i="48" s="1"/>
  <c r="O30" i="49" s="1"/>
  <c r="Q30" i="49" s="1"/>
  <c r="O30" i="50" s="1"/>
  <c r="Q30" i="50" s="1"/>
  <c r="O30" i="51" s="1"/>
  <c r="Q30" i="51" s="1"/>
  <c r="O30" i="53" s="1"/>
  <c r="Q30" i="53" s="1"/>
  <c r="O30" i="54" s="1"/>
  <c r="Q30" i="54" s="1"/>
  <c r="O30" i="55" s="1"/>
  <c r="Q30" i="55" s="1"/>
  <c r="O30" i="56" s="1"/>
  <c r="Q30" i="56" s="1"/>
  <c r="O30" i="57" s="1"/>
  <c r="Q30" i="57" s="1"/>
  <c r="Q34" i="44"/>
  <c r="O34" i="46" s="1"/>
  <c r="Q34" i="46" s="1"/>
  <c r="Q37" i="44"/>
  <c r="O37" i="46" s="1"/>
  <c r="Q37" i="46" s="1"/>
  <c r="Q76" i="44"/>
  <c r="O76" i="46" s="1"/>
  <c r="Q76" i="46" s="1"/>
  <c r="Q78" i="44"/>
  <c r="O78" i="46" s="1"/>
  <c r="Q78" i="46" s="1"/>
  <c r="O78" i="47" s="1"/>
  <c r="Q78" i="47" s="1"/>
  <c r="O78" i="48" s="1"/>
  <c r="Q78" i="48" s="1"/>
  <c r="O78" i="49" s="1"/>
  <c r="Q78" i="49" s="1"/>
  <c r="O78" i="50" s="1"/>
  <c r="Q78" i="50" s="1"/>
  <c r="O78" i="51" s="1"/>
  <c r="Q78" i="51" s="1"/>
  <c r="O78" i="53" s="1"/>
  <c r="Q78" i="53" s="1"/>
  <c r="O78" i="54" s="1"/>
  <c r="Q78" i="54" s="1"/>
  <c r="O78" i="55" s="1"/>
  <c r="Q78" i="55" s="1"/>
  <c r="O78" i="56" s="1"/>
  <c r="Q78" i="56" s="1"/>
  <c r="O78" i="57" s="1"/>
  <c r="Q78" i="57" s="1"/>
  <c r="Q79" i="44"/>
  <c r="O79" i="46" s="1"/>
  <c r="Q79" i="46" s="1"/>
  <c r="Q82" i="44"/>
  <c r="O82" i="46" s="1"/>
  <c r="Q82" i="46" s="1"/>
  <c r="O82" i="47" s="1"/>
  <c r="Q82" i="47" s="1"/>
  <c r="O82" i="48" s="1"/>
  <c r="Q82" i="48" s="1"/>
  <c r="O82" i="49" s="1"/>
  <c r="Q82" i="49" s="1"/>
  <c r="O82" i="50" s="1"/>
  <c r="Q82" i="50" s="1"/>
  <c r="O82" i="51" s="1"/>
  <c r="Q82" i="51" s="1"/>
  <c r="O82" i="53" s="1"/>
  <c r="Q82" i="53" s="1"/>
  <c r="O82" i="54" s="1"/>
  <c r="Q82" i="54" s="1"/>
  <c r="O82" i="55" s="1"/>
  <c r="Q82" i="55" s="1"/>
  <c r="O82" i="56" s="1"/>
  <c r="Q82" i="56" s="1"/>
  <c r="O82" i="57" s="1"/>
  <c r="Q82" i="57" s="1"/>
  <c r="Q83" i="44"/>
  <c r="O83" i="46" s="1"/>
  <c r="Q83" i="46" s="1"/>
  <c r="O83" i="47" s="1"/>
  <c r="Q83" i="47" s="1"/>
  <c r="Q93" i="44"/>
  <c r="O93" i="46" s="1"/>
  <c r="Q93" i="46" s="1"/>
  <c r="O93" i="47" s="1"/>
  <c r="Q93" i="47" s="1"/>
  <c r="O93" i="48" s="1"/>
  <c r="Q93" i="48" s="1"/>
  <c r="O93" i="49" s="1"/>
  <c r="Q93" i="49" s="1"/>
  <c r="O93" i="50" s="1"/>
  <c r="Q93" i="50" s="1"/>
  <c r="O93" i="51" s="1"/>
  <c r="Q93" i="51" s="1"/>
  <c r="O93" i="53" s="1"/>
  <c r="Q93" i="53" s="1"/>
  <c r="O93" i="54" s="1"/>
  <c r="Q93" i="54" s="1"/>
  <c r="O93" i="55" s="1"/>
  <c r="Q93" i="55" s="1"/>
  <c r="Q94" i="44"/>
  <c r="O94" i="46" s="1"/>
  <c r="Q94" i="46" s="1"/>
  <c r="O94" i="47" s="1"/>
  <c r="Q94" i="47" s="1"/>
  <c r="O94" i="48" s="1"/>
  <c r="Q94" i="48" s="1"/>
  <c r="O94" i="49" s="1"/>
  <c r="Q94" i="49" s="1"/>
  <c r="O94" i="50" s="1"/>
  <c r="Q94" i="50" s="1"/>
  <c r="O94" i="51" s="1"/>
  <c r="Q94" i="51" s="1"/>
  <c r="O94" i="53" s="1"/>
  <c r="Q94" i="53" s="1"/>
  <c r="O94" i="54" s="1"/>
  <c r="Q94" i="54" s="1"/>
  <c r="O94" i="55" s="1"/>
  <c r="Q94" i="55" s="1"/>
  <c r="O94" i="56" s="1"/>
  <c r="Q94" i="56" s="1"/>
  <c r="O94" i="57" s="1"/>
  <c r="Q94" i="57" s="1"/>
  <c r="Q95" i="44"/>
  <c r="O95" i="46" s="1"/>
  <c r="Q95" i="46" s="1"/>
  <c r="O95" i="47" s="1"/>
  <c r="Q95" i="47" s="1"/>
  <c r="O95" i="48" s="1"/>
  <c r="Q95" i="48" s="1"/>
  <c r="O95" i="49" s="1"/>
  <c r="Q95" i="49" s="1"/>
  <c r="O95" i="50" s="1"/>
  <c r="Q95" i="50" s="1"/>
  <c r="O95" i="51" s="1"/>
  <c r="Q95" i="51" s="1"/>
  <c r="O95" i="53" s="1"/>
  <c r="Q95" i="53" s="1"/>
  <c r="O95" i="54" s="1"/>
  <c r="Q95" i="54" s="1"/>
  <c r="O95" i="55" s="1"/>
  <c r="Q95" i="55" s="1"/>
  <c r="O95" i="56" s="1"/>
  <c r="Q95" i="56" s="1"/>
  <c r="O95" i="57" s="1"/>
  <c r="Q95" i="57" s="1"/>
  <c r="Q96" i="44"/>
  <c r="O96" i="46" s="1"/>
  <c r="Q96" i="46" s="1"/>
  <c r="O96" i="47" s="1"/>
  <c r="Q96" i="47" s="1"/>
  <c r="O96" i="48" s="1"/>
  <c r="Q96" i="48" s="1"/>
  <c r="O96" i="49" s="1"/>
  <c r="Q96" i="49" s="1"/>
  <c r="O96" i="50" s="1"/>
  <c r="Q96" i="50" s="1"/>
  <c r="O96" i="51" s="1"/>
  <c r="Q96" i="51" s="1"/>
  <c r="O96" i="53" s="1"/>
  <c r="Q96" i="53" s="1"/>
  <c r="O96" i="54" s="1"/>
  <c r="Q96" i="54" s="1"/>
  <c r="O96" i="55" s="1"/>
  <c r="Q96" i="55" s="1"/>
  <c r="O96" i="56" s="1"/>
  <c r="Q96" i="56" s="1"/>
  <c r="O96" i="57" s="1"/>
  <c r="Q96" i="57" s="1"/>
  <c r="Q97" i="44"/>
  <c r="O97" i="46" s="1"/>
  <c r="Q97" i="46" s="1"/>
  <c r="Q101" i="44"/>
  <c r="O101" i="46" s="1"/>
  <c r="Q101" i="46" s="1"/>
  <c r="O101" i="47" s="1"/>
  <c r="Q101" i="47" s="1"/>
  <c r="O101" i="48" s="1"/>
  <c r="Q101" i="48" s="1"/>
  <c r="O101" i="49" s="1"/>
  <c r="Q101" i="49" s="1"/>
  <c r="O101" i="50" s="1"/>
  <c r="Q101" i="50" s="1"/>
  <c r="O101" i="51" s="1"/>
  <c r="Q101" i="51" s="1"/>
  <c r="O101" i="53" s="1"/>
  <c r="Q101" i="53" s="1"/>
  <c r="O101" i="54" s="1"/>
  <c r="Q101" i="54" s="1"/>
  <c r="O101" i="55" s="1"/>
  <c r="Q101" i="55" s="1"/>
  <c r="O101" i="56" s="1"/>
  <c r="Q101" i="56" s="1"/>
  <c r="O101" i="57" s="1"/>
  <c r="Q101" i="57" s="1"/>
  <c r="Q104" i="44"/>
  <c r="O104" i="46" s="1"/>
  <c r="Q104" i="46" s="1"/>
  <c r="O104" i="47" s="1"/>
  <c r="Q104" i="47" s="1"/>
  <c r="O104" i="48" s="1"/>
  <c r="Q104" i="48" s="1"/>
  <c r="O104" i="49" s="1"/>
  <c r="Q104" i="49" s="1"/>
  <c r="O104" i="50" s="1"/>
  <c r="Q104" i="50" s="1"/>
  <c r="O104" i="51" s="1"/>
  <c r="Q104" i="51" s="1"/>
  <c r="O104" i="53" s="1"/>
  <c r="Q104" i="53" s="1"/>
  <c r="O104" i="54" s="1"/>
  <c r="Q104" i="54" s="1"/>
  <c r="O104" i="55" s="1"/>
  <c r="Q104" i="55" s="1"/>
  <c r="O104" i="56" s="1"/>
  <c r="Q104" i="56" s="1"/>
  <c r="O104" i="57" s="1"/>
  <c r="Q104" i="57" s="1"/>
  <c r="Q123" i="44"/>
  <c r="O123" i="46" s="1"/>
  <c r="Q123" i="46" s="1"/>
  <c r="O123" i="47" s="1"/>
  <c r="Q123" i="47" s="1"/>
  <c r="O123" i="48" s="1"/>
  <c r="Q123" i="48" s="1"/>
  <c r="Q146" i="44"/>
  <c r="O146" i="46" s="1"/>
  <c r="Q146" i="46" s="1"/>
  <c r="O146" i="47" s="1"/>
  <c r="Q146" i="47" s="1"/>
  <c r="Q151" i="44"/>
  <c r="O151" i="46" s="1"/>
  <c r="Q151" i="46" s="1"/>
  <c r="O151" i="47" s="1"/>
  <c r="Q151" i="47" s="1"/>
  <c r="O151" i="48" s="1"/>
  <c r="Q151" i="48" s="1"/>
  <c r="O151" i="49" s="1"/>
  <c r="Q151" i="49" s="1"/>
  <c r="O151" i="50" s="1"/>
  <c r="Q151" i="50" s="1"/>
  <c r="O151" i="51" s="1"/>
  <c r="Q151" i="51" s="1"/>
  <c r="O151" i="53" s="1"/>
  <c r="Q151" i="53" s="1"/>
  <c r="O151" i="54" s="1"/>
  <c r="Q151" i="54" s="1"/>
  <c r="O151" i="55" s="1"/>
  <c r="Q151" i="55" s="1"/>
  <c r="O151" i="56" s="1"/>
  <c r="Q151" i="56" s="1"/>
  <c r="Q152" i="44"/>
  <c r="O152" i="46" s="1"/>
  <c r="Q152" i="46" s="1"/>
  <c r="O152" i="47" s="1"/>
  <c r="Q152" i="47" s="1"/>
  <c r="O152" i="48" s="1"/>
  <c r="Q152" i="48" s="1"/>
  <c r="Q154" i="44"/>
  <c r="O154" i="46" s="1"/>
  <c r="Q154" i="46" s="1"/>
  <c r="O154" i="47" s="1"/>
  <c r="Q154" i="47" s="1"/>
  <c r="O154" i="48" s="1"/>
  <c r="Q154" i="48" s="1"/>
  <c r="O154" i="49" s="1"/>
  <c r="Q154" i="49" s="1"/>
  <c r="O154" i="50" s="1"/>
  <c r="Q154" i="50" s="1"/>
  <c r="O154" i="51" s="1"/>
  <c r="Q154" i="51" s="1"/>
  <c r="O154" i="53" s="1"/>
  <c r="Q154" i="53" s="1"/>
  <c r="O154" i="54" s="1"/>
  <c r="Q154" i="54" s="1"/>
  <c r="O154" i="55" s="1"/>
  <c r="Q154" i="55" s="1"/>
  <c r="O154" i="56" s="1"/>
  <c r="Q154" i="56" s="1"/>
  <c r="O154" i="57" s="1"/>
  <c r="Q154" i="57" s="1"/>
  <c r="Q155" i="44"/>
  <c r="O155" i="46" s="1"/>
  <c r="Q155" i="46" s="1"/>
  <c r="O155" i="47" s="1"/>
  <c r="Q155" i="47" s="1"/>
  <c r="O155" i="48" s="1"/>
  <c r="Q155" i="48" s="1"/>
  <c r="O155" i="49" s="1"/>
  <c r="Q155" i="49" s="1"/>
  <c r="O155" i="50" s="1"/>
  <c r="Q155" i="50" s="1"/>
  <c r="O155" i="51" s="1"/>
  <c r="Q155" i="51" s="1"/>
  <c r="O155" i="53" s="1"/>
  <c r="Q155" i="53" s="1"/>
  <c r="O155" i="54" s="1"/>
  <c r="Q155" i="54" s="1"/>
  <c r="O155" i="55" s="1"/>
  <c r="Q155" i="55" s="1"/>
  <c r="Q156" i="44"/>
  <c r="O156" i="46" s="1"/>
  <c r="Q156" i="46" s="1"/>
  <c r="O156" i="47" s="1"/>
  <c r="Q156" i="47" s="1"/>
  <c r="O156" i="48" s="1"/>
  <c r="Q156" i="48" s="1"/>
  <c r="O156" i="49" s="1"/>
  <c r="Q156" i="49" s="1"/>
  <c r="O156" i="50" s="1"/>
  <c r="Q156" i="50" s="1"/>
  <c r="O156" i="51" s="1"/>
  <c r="Q156" i="51" s="1"/>
  <c r="O156" i="53" s="1"/>
  <c r="Q156" i="53" s="1"/>
  <c r="O156" i="54" s="1"/>
  <c r="Q156" i="54" s="1"/>
  <c r="O156" i="55" s="1"/>
  <c r="Q156" i="55" s="1"/>
  <c r="O156" i="56" s="1"/>
  <c r="Q156" i="56" s="1"/>
  <c r="O156" i="57" s="1"/>
  <c r="Q156" i="57" s="1"/>
  <c r="Q187" i="44"/>
  <c r="O187" i="46" s="1"/>
  <c r="Q187" i="46" s="1"/>
  <c r="O187" i="47" s="1"/>
  <c r="Q187" i="47" s="1"/>
  <c r="Q209" i="44"/>
  <c r="O209" i="46" s="1"/>
  <c r="Q209" i="46" s="1"/>
  <c r="O209" i="47" s="1"/>
  <c r="Q209" i="47" s="1"/>
  <c r="O209" i="48" s="1"/>
  <c r="Q209" i="48" s="1"/>
  <c r="O209" i="49" s="1"/>
  <c r="Q209" i="49" s="1"/>
  <c r="O209" i="50" s="1"/>
  <c r="Q209" i="50" s="1"/>
  <c r="O209" i="51" s="1"/>
  <c r="Q209" i="51" s="1"/>
  <c r="O209" i="53" s="1"/>
  <c r="Q209" i="53" s="1"/>
  <c r="O209" i="54" s="1"/>
  <c r="Q209" i="54" s="1"/>
  <c r="O209" i="55" s="1"/>
  <c r="Q209" i="55" s="1"/>
  <c r="O209" i="56" s="1"/>
  <c r="Q209" i="56" s="1"/>
  <c r="O209" i="57" s="1"/>
  <c r="Q209" i="57" s="1"/>
  <c r="Q20" i="44"/>
  <c r="O20" i="46" s="1"/>
  <c r="Q20" i="46" s="1"/>
  <c r="Q23" i="44"/>
  <c r="O23" i="46" s="1"/>
  <c r="Q23" i="46" s="1"/>
  <c r="O23" i="47" s="1"/>
  <c r="Q23" i="47" s="1"/>
  <c r="O23" i="48" s="1"/>
  <c r="Q23" i="48" s="1"/>
  <c r="O23" i="49" s="1"/>
  <c r="Q23" i="49" s="1"/>
  <c r="O23" i="50" s="1"/>
  <c r="Q23" i="50" s="1"/>
  <c r="O23" i="51" s="1"/>
  <c r="Q23" i="51" s="1"/>
  <c r="O23" i="53" s="1"/>
  <c r="Q23" i="53" s="1"/>
  <c r="O23" i="54" s="1"/>
  <c r="Q23" i="54" s="1"/>
  <c r="O23" i="55" s="1"/>
  <c r="Q23" i="55" s="1"/>
  <c r="O23" i="56" s="1"/>
  <c r="Q23" i="56" s="1"/>
  <c r="O23" i="57" s="1"/>
  <c r="Q23" i="57" s="1"/>
  <c r="Q26" i="44"/>
  <c r="O26" i="46" s="1"/>
  <c r="Q26" i="46" s="1"/>
  <c r="Q29" i="44"/>
  <c r="O29" i="46" s="1"/>
  <c r="Q29" i="46" s="1"/>
  <c r="O29" i="47" s="1"/>
  <c r="Q29" i="47" s="1"/>
  <c r="O29" i="48" s="1"/>
  <c r="Q29" i="48" s="1"/>
  <c r="O29" i="49" s="1"/>
  <c r="Q29" i="49" s="1"/>
  <c r="O29" i="50" s="1"/>
  <c r="Q29" i="50" s="1"/>
  <c r="Q31" i="44"/>
  <c r="O31" i="46" s="1"/>
  <c r="Q31" i="46" s="1"/>
  <c r="O31" i="47" s="1"/>
  <c r="Q31" i="47" s="1"/>
  <c r="O31" i="48" s="1"/>
  <c r="Q31" i="48" s="1"/>
  <c r="O31" i="49" s="1"/>
  <c r="Q31" i="49" s="1"/>
  <c r="O31" i="50" s="1"/>
  <c r="Q31" i="50" s="1"/>
  <c r="O31" i="51" s="1"/>
  <c r="Q31" i="51" s="1"/>
  <c r="O31" i="53" s="1"/>
  <c r="Q31" i="53" s="1"/>
  <c r="O31" i="54" s="1"/>
  <c r="Q31" i="54" s="1"/>
  <c r="O31" i="55" s="1"/>
  <c r="Q31" i="55" s="1"/>
  <c r="O31" i="56" s="1"/>
  <c r="Q31" i="56" s="1"/>
  <c r="O31" i="57" s="1"/>
  <c r="Q31" i="57" s="1"/>
  <c r="Q38" i="44"/>
  <c r="O38" i="46" s="1"/>
  <c r="Q38" i="46" s="1"/>
  <c r="O38" i="47" s="1"/>
  <c r="Q38" i="47" s="1"/>
  <c r="O38" i="48" s="1"/>
  <c r="Q38" i="48" s="1"/>
  <c r="O38" i="49" s="1"/>
  <c r="Q38" i="49" s="1"/>
  <c r="O38" i="50" s="1"/>
  <c r="Q38" i="50" s="1"/>
  <c r="O38" i="51" s="1"/>
  <c r="Q38" i="51" s="1"/>
  <c r="O38" i="53" s="1"/>
  <c r="Q38" i="53" s="1"/>
  <c r="O38" i="54" s="1"/>
  <c r="Q38" i="54" s="1"/>
  <c r="O38" i="55" s="1"/>
  <c r="Q38" i="55" s="1"/>
  <c r="O38" i="56" s="1"/>
  <c r="Q38" i="56" s="1"/>
  <c r="O38" i="57" s="1"/>
  <c r="Q38" i="57" s="1"/>
  <c r="Q68" i="44"/>
  <c r="O68" i="46" s="1"/>
  <c r="Q68" i="46" s="1"/>
  <c r="Q69" i="44"/>
  <c r="O69" i="46" s="1"/>
  <c r="Q69" i="46" s="1"/>
  <c r="Q70" i="44"/>
  <c r="O70" i="46" s="1"/>
  <c r="Q70" i="46" s="1"/>
  <c r="O70" i="47" s="1"/>
  <c r="Q70" i="47" s="1"/>
  <c r="O70" i="48" s="1"/>
  <c r="Q70" i="48" s="1"/>
  <c r="O70" i="49" s="1"/>
  <c r="Q70" i="49" s="1"/>
  <c r="Q86" i="44"/>
  <c r="O86" i="46" s="1"/>
  <c r="Q86" i="46" s="1"/>
  <c r="O86" i="47" s="1"/>
  <c r="Q86" i="47" s="1"/>
  <c r="O86" i="48" s="1"/>
  <c r="Q86" i="48" s="1"/>
  <c r="O86" i="49" s="1"/>
  <c r="Q86" i="49" s="1"/>
  <c r="O86" i="50" s="1"/>
  <c r="Q86" i="50" s="1"/>
  <c r="O86" i="51" s="1"/>
  <c r="Q86" i="51" s="1"/>
  <c r="O86" i="53" s="1"/>
  <c r="Q86" i="53" s="1"/>
  <c r="O86" i="54" s="1"/>
  <c r="Q86" i="54" s="1"/>
  <c r="O86" i="55" s="1"/>
  <c r="Q86" i="55" s="1"/>
  <c r="O86" i="56" s="1"/>
  <c r="Q86" i="56" s="1"/>
  <c r="O86" i="57" s="1"/>
  <c r="Q86" i="57" s="1"/>
  <c r="Q89" i="44"/>
  <c r="O89" i="46" s="1"/>
  <c r="Q89" i="46" s="1"/>
  <c r="O89" i="47" s="1"/>
  <c r="Q89" i="47" s="1"/>
  <c r="O89" i="48" s="1"/>
  <c r="Q89" i="48" s="1"/>
  <c r="O89" i="49" s="1"/>
  <c r="Q89" i="49" s="1"/>
  <c r="O89" i="50" s="1"/>
  <c r="Q89" i="50" s="1"/>
  <c r="O89" i="51" s="1"/>
  <c r="Q89" i="51" s="1"/>
  <c r="Q90" i="44"/>
  <c r="O90" i="46" s="1"/>
  <c r="Q90" i="46" s="1"/>
  <c r="O90" i="47" s="1"/>
  <c r="Q90" i="47" s="1"/>
  <c r="O90" i="48" s="1"/>
  <c r="Q90" i="48" s="1"/>
  <c r="O90" i="49" s="1"/>
  <c r="Q90" i="49" s="1"/>
  <c r="Q107" i="44"/>
  <c r="O107" i="46" s="1"/>
  <c r="Q107" i="46" s="1"/>
  <c r="O107" i="47" s="1"/>
  <c r="Q107" i="47" s="1"/>
  <c r="O107" i="48" s="1"/>
  <c r="Q107" i="48" s="1"/>
  <c r="O107" i="49" s="1"/>
  <c r="Q107" i="49" s="1"/>
  <c r="O107" i="50" s="1"/>
  <c r="Q107" i="50" s="1"/>
  <c r="O107" i="51" s="1"/>
  <c r="Q107" i="51" s="1"/>
  <c r="O107" i="53" s="1"/>
  <c r="Q107" i="53" s="1"/>
  <c r="O107" i="54" s="1"/>
  <c r="Q107" i="54" s="1"/>
  <c r="O107" i="55" s="1"/>
  <c r="Q107" i="55" s="1"/>
  <c r="O107" i="56" s="1"/>
  <c r="Q107" i="56" s="1"/>
  <c r="O107" i="57" s="1"/>
  <c r="Q107" i="57" s="1"/>
  <c r="Q109" i="44"/>
  <c r="O109" i="46" s="1"/>
  <c r="Q109" i="46" s="1"/>
  <c r="O109" i="47" s="1"/>
  <c r="Q109" i="47" s="1"/>
  <c r="O109" i="48" s="1"/>
  <c r="Q109" i="48" s="1"/>
  <c r="O109" i="49" s="1"/>
  <c r="Q109" i="49" s="1"/>
  <c r="O109" i="50" s="1"/>
  <c r="Q109" i="50" s="1"/>
  <c r="O109" i="51" s="1"/>
  <c r="Q109" i="51" s="1"/>
  <c r="O109" i="53" s="1"/>
  <c r="Q109" i="53" s="1"/>
  <c r="O109" i="54" s="1"/>
  <c r="Q109" i="54" s="1"/>
  <c r="O109" i="55" s="1"/>
  <c r="Q109" i="55" s="1"/>
  <c r="O109" i="56" s="1"/>
  <c r="Q109" i="56" s="1"/>
  <c r="O109" i="57" s="1"/>
  <c r="Q109" i="57" s="1"/>
  <c r="Q110" i="44"/>
  <c r="O110" i="46" s="1"/>
  <c r="Q110" i="46" s="1"/>
  <c r="O110" i="47" s="1"/>
  <c r="Q110" i="47" s="1"/>
  <c r="O110" i="48" s="1"/>
  <c r="Q110" i="48" s="1"/>
  <c r="O110" i="49" s="1"/>
  <c r="Q110" i="49" s="1"/>
  <c r="O110" i="50" s="1"/>
  <c r="Q110" i="50" s="1"/>
  <c r="O110" i="51" s="1"/>
  <c r="Q110" i="51" s="1"/>
  <c r="O110" i="53" s="1"/>
  <c r="Q110" i="53" s="1"/>
  <c r="O110" i="54" s="1"/>
  <c r="Q110" i="54" s="1"/>
  <c r="O110" i="55" s="1"/>
  <c r="Q110" i="55" s="1"/>
  <c r="O110" i="56" s="1"/>
  <c r="Q110" i="56" s="1"/>
  <c r="O110" i="57" s="1"/>
  <c r="Q110" i="57" s="1"/>
  <c r="Q127" i="44"/>
  <c r="O127" i="46" s="1"/>
  <c r="Q127" i="46" s="1"/>
  <c r="O127" i="47" s="1"/>
  <c r="Q127" i="47" s="1"/>
  <c r="O127" i="48" s="1"/>
  <c r="Q127" i="48" s="1"/>
  <c r="Q128" i="44"/>
  <c r="O128" i="46" s="1"/>
  <c r="Q128" i="46" s="1"/>
  <c r="O128" i="47" s="1"/>
  <c r="Q128" i="47" s="1"/>
  <c r="O128" i="48" s="1"/>
  <c r="Q128" i="48" s="1"/>
  <c r="O128" i="49" s="1"/>
  <c r="Q128" i="49" s="1"/>
  <c r="O128" i="50" s="1"/>
  <c r="Q128" i="50" s="1"/>
  <c r="O128" i="51" s="1"/>
  <c r="Q128" i="51" s="1"/>
  <c r="Q131" i="44"/>
  <c r="O131" i="46" s="1"/>
  <c r="Q131" i="46" s="1"/>
  <c r="O131" i="47" s="1"/>
  <c r="Q131" i="47" s="1"/>
  <c r="O131" i="48" s="1"/>
  <c r="Q131" i="48" s="1"/>
  <c r="O131" i="49" s="1"/>
  <c r="Q131" i="49" s="1"/>
  <c r="O131" i="50" s="1"/>
  <c r="Q131" i="50" s="1"/>
  <c r="O131" i="51" s="1"/>
  <c r="Q131" i="51" s="1"/>
  <c r="O131" i="53" s="1"/>
  <c r="Q131" i="53" s="1"/>
  <c r="O131" i="54" s="1"/>
  <c r="Q131" i="54" s="1"/>
  <c r="O131" i="55" s="1"/>
  <c r="Q131" i="55" s="1"/>
  <c r="O131" i="56" s="1"/>
  <c r="Q131" i="56" s="1"/>
  <c r="O131" i="57" s="1"/>
  <c r="Q131" i="57" s="1"/>
  <c r="Q132" i="44"/>
  <c r="O132" i="46" s="1"/>
  <c r="Q132" i="46" s="1"/>
  <c r="Q133" i="44"/>
  <c r="O133" i="46" s="1"/>
  <c r="Q133" i="46" s="1"/>
  <c r="O133" i="47" s="1"/>
  <c r="Q133" i="47" s="1"/>
  <c r="O133" i="48" s="1"/>
  <c r="Q133" i="48" s="1"/>
  <c r="O133" i="49" s="1"/>
  <c r="Q133" i="49" s="1"/>
  <c r="O133" i="50" s="1"/>
  <c r="Q133" i="50" s="1"/>
  <c r="O133" i="51" s="1"/>
  <c r="Q133" i="51" s="1"/>
  <c r="O133" i="53" s="1"/>
  <c r="Q133" i="53" s="1"/>
  <c r="Q136" i="44"/>
  <c r="O136" i="46" s="1"/>
  <c r="Q136" i="46" s="1"/>
  <c r="O136" i="47" s="1"/>
  <c r="Q136" i="47" s="1"/>
  <c r="O136" i="48" s="1"/>
  <c r="Q136" i="48" s="1"/>
  <c r="O136" i="49" s="1"/>
  <c r="Q136" i="49" s="1"/>
  <c r="O136" i="50" s="1"/>
  <c r="Q136" i="50" s="1"/>
  <c r="O136" i="51" s="1"/>
  <c r="Q136" i="51" s="1"/>
  <c r="O136" i="53" s="1"/>
  <c r="Q136" i="53" s="1"/>
  <c r="O136" i="54" s="1"/>
  <c r="Q136" i="54" s="1"/>
  <c r="O136" i="55" s="1"/>
  <c r="Q136" i="55" s="1"/>
  <c r="O136" i="56" s="1"/>
  <c r="Q136" i="56" s="1"/>
  <c r="O136" i="57" s="1"/>
  <c r="Q136" i="57" s="1"/>
  <c r="Q139" i="44"/>
  <c r="O139" i="46" s="1"/>
  <c r="Q139" i="46" s="1"/>
  <c r="O139" i="47" s="1"/>
  <c r="Q139" i="47" s="1"/>
  <c r="O139" i="48" s="1"/>
  <c r="Q139" i="48" s="1"/>
  <c r="Q141" i="44"/>
  <c r="O141" i="46" s="1"/>
  <c r="Q141" i="46" s="1"/>
  <c r="O141" i="47" s="1"/>
  <c r="Q141" i="47" s="1"/>
  <c r="O141" i="48" s="1"/>
  <c r="Q141" i="48" s="1"/>
  <c r="O141" i="49" s="1"/>
  <c r="Q141" i="49" s="1"/>
  <c r="O141" i="50" s="1"/>
  <c r="Q141" i="50" s="1"/>
  <c r="O141" i="51" s="1"/>
  <c r="Q141" i="51" s="1"/>
  <c r="Q149" i="44"/>
  <c r="O149" i="46" s="1"/>
  <c r="Q149" i="46" s="1"/>
  <c r="O149" i="47" s="1"/>
  <c r="Q149" i="47" s="1"/>
  <c r="O149" i="48" s="1"/>
  <c r="Q149" i="48" s="1"/>
  <c r="O149" i="49" s="1"/>
  <c r="Q149" i="49" s="1"/>
  <c r="O149" i="50" s="1"/>
  <c r="Q149" i="50" s="1"/>
  <c r="O149" i="51" s="1"/>
  <c r="Q149" i="51" s="1"/>
  <c r="O149" i="53" s="1"/>
  <c r="Q149" i="53" s="1"/>
  <c r="O149" i="54" s="1"/>
  <c r="Q149" i="54" s="1"/>
  <c r="O149" i="55" s="1"/>
  <c r="Q149" i="55" s="1"/>
  <c r="O149" i="56" s="1"/>
  <c r="Q149" i="56" s="1"/>
  <c r="O149" i="57" s="1"/>
  <c r="Q149" i="57" s="1"/>
  <c r="Q179" i="44"/>
  <c r="O179" i="46" s="1"/>
  <c r="Q179" i="46" s="1"/>
  <c r="O179" i="47" s="1"/>
  <c r="Q179" i="47" s="1"/>
  <c r="O179" i="48" s="1"/>
  <c r="Q179" i="48" s="1"/>
  <c r="O179" i="49" s="1"/>
  <c r="Q179" i="49" s="1"/>
  <c r="O179" i="50" s="1"/>
  <c r="Q179" i="50" s="1"/>
  <c r="O179" i="51" s="1"/>
  <c r="Q179" i="51" s="1"/>
  <c r="Q180" i="44"/>
  <c r="O180" i="46" s="1"/>
  <c r="Q180" i="46" s="1"/>
  <c r="O180" i="47" s="1"/>
  <c r="Q180" i="47" s="1"/>
  <c r="O180" i="48" s="1"/>
  <c r="Q180" i="48" s="1"/>
  <c r="O180" i="49" s="1"/>
  <c r="Q180" i="49" s="1"/>
  <c r="O180" i="50" s="1"/>
  <c r="Q180" i="50" s="1"/>
  <c r="O180" i="51" s="1"/>
  <c r="Q180" i="51" s="1"/>
  <c r="O180" i="53" s="1"/>
  <c r="Q180" i="53" s="1"/>
  <c r="O180" i="54" s="1"/>
  <c r="Q180" i="54" s="1"/>
  <c r="O180" i="55" s="1"/>
  <c r="Q180" i="55" s="1"/>
  <c r="Q207" i="44"/>
  <c r="O207" i="46" s="1"/>
  <c r="Q207" i="46" s="1"/>
  <c r="O207" i="47" s="1"/>
  <c r="Q207" i="47" s="1"/>
  <c r="O207" i="48" s="1"/>
  <c r="Q207" i="48" s="1"/>
  <c r="O207" i="49" s="1"/>
  <c r="Q207" i="49" s="1"/>
  <c r="O207" i="50" s="1"/>
  <c r="Q207" i="50" s="1"/>
  <c r="O207" i="51" s="1"/>
  <c r="Q207" i="51" s="1"/>
  <c r="O207" i="53" s="1"/>
  <c r="Q207" i="53" s="1"/>
  <c r="O207" i="54" s="1"/>
  <c r="Q207" i="54" s="1"/>
  <c r="O207" i="55" s="1"/>
  <c r="Q207" i="55" s="1"/>
  <c r="O207" i="56" s="1"/>
  <c r="Q207" i="56" s="1"/>
  <c r="O207" i="57" s="1"/>
  <c r="Q207" i="57" s="1"/>
  <c r="Q17" i="44"/>
  <c r="O17" i="46" s="1"/>
  <c r="Q17" i="46" s="1"/>
  <c r="O17" i="47" s="1"/>
  <c r="Q17" i="47" s="1"/>
  <c r="O17" i="48" s="1"/>
  <c r="Q17" i="48" s="1"/>
  <c r="O17" i="49" s="1"/>
  <c r="Q17" i="49" s="1"/>
  <c r="O17" i="50" s="1"/>
  <c r="Q17" i="50" s="1"/>
  <c r="O17" i="51" s="1"/>
  <c r="Q17" i="51" s="1"/>
  <c r="O17" i="53" s="1"/>
  <c r="Q17" i="53" s="1"/>
  <c r="O17" i="54" s="1"/>
  <c r="Q17" i="54" s="1"/>
  <c r="O17" i="55" s="1"/>
  <c r="Q17" i="55" s="1"/>
  <c r="O17" i="56" s="1"/>
  <c r="Q17" i="56" s="1"/>
  <c r="O17" i="57" s="1"/>
  <c r="Q17" i="57" s="1"/>
  <c r="Q21" i="44"/>
  <c r="O21" i="46" s="1"/>
  <c r="Q21" i="46" s="1"/>
  <c r="O21" i="47" s="1"/>
  <c r="Q21" i="47" s="1"/>
  <c r="O21" i="48" s="1"/>
  <c r="Q21" i="48" s="1"/>
  <c r="O21" i="49" s="1"/>
  <c r="Q21" i="49" s="1"/>
  <c r="O21" i="50" s="1"/>
  <c r="Q21" i="50" s="1"/>
  <c r="O21" i="51" s="1"/>
  <c r="Q21" i="51" s="1"/>
  <c r="O21" i="53" s="1"/>
  <c r="Q21" i="53" s="1"/>
  <c r="O21" i="54" s="1"/>
  <c r="Q21" i="54" s="1"/>
  <c r="O21" i="55" s="1"/>
  <c r="Q21" i="55" s="1"/>
  <c r="O21" i="56" s="1"/>
  <c r="Q21" i="56" s="1"/>
  <c r="O21" i="57" s="1"/>
  <c r="Q21" i="57" s="1"/>
  <c r="Q53" i="44"/>
  <c r="O53" i="46" s="1"/>
  <c r="Q53" i="46" s="1"/>
  <c r="O53" i="47" s="1"/>
  <c r="Q53" i="47" s="1"/>
  <c r="O53" i="48" s="1"/>
  <c r="Q53" i="48" s="1"/>
  <c r="O53" i="49" s="1"/>
  <c r="Q53" i="49" s="1"/>
  <c r="O53" i="50" s="1"/>
  <c r="Q53" i="50" s="1"/>
  <c r="O53" i="51" s="1"/>
  <c r="Q53" i="51" s="1"/>
  <c r="O53" i="53" s="1"/>
  <c r="Q53" i="53" s="1"/>
  <c r="O53" i="54" s="1"/>
  <c r="Q53" i="54" s="1"/>
  <c r="O53" i="55" s="1"/>
  <c r="Q53" i="55" s="1"/>
  <c r="O53" i="56" s="1"/>
  <c r="Q53" i="56" s="1"/>
  <c r="O53" i="57" s="1"/>
  <c r="Q53" i="57" s="1"/>
  <c r="Q54" i="44"/>
  <c r="O54" i="46" s="1"/>
  <c r="Q54" i="46" s="1"/>
  <c r="O54" i="47" s="1"/>
  <c r="Q54" i="47" s="1"/>
  <c r="O54" i="48" s="1"/>
  <c r="Q54" i="48" s="1"/>
  <c r="O54" i="49" s="1"/>
  <c r="Q54" i="49" s="1"/>
  <c r="O54" i="50" s="1"/>
  <c r="Q54" i="50" s="1"/>
  <c r="O54" i="51" s="1"/>
  <c r="Q54" i="51" s="1"/>
  <c r="O54" i="53" s="1"/>
  <c r="Q54" i="53" s="1"/>
  <c r="O54" i="54" s="1"/>
  <c r="Q54" i="54" s="1"/>
  <c r="O54" i="55" s="1"/>
  <c r="Q54" i="55" s="1"/>
  <c r="O54" i="56" s="1"/>
  <c r="Q54" i="56" s="1"/>
  <c r="O54" i="57" s="1"/>
  <c r="Q54" i="57" s="1"/>
  <c r="Q56" i="44"/>
  <c r="O56" i="46" s="1"/>
  <c r="Q56" i="46" s="1"/>
  <c r="Q58" i="44"/>
  <c r="O58" i="46" s="1"/>
  <c r="Q58" i="46" s="1"/>
  <c r="O58" i="47" s="1"/>
  <c r="Q58" i="47" s="1"/>
  <c r="O58" i="48" s="1"/>
  <c r="Q58" i="48" s="1"/>
  <c r="O58" i="49" s="1"/>
  <c r="Q58" i="49" s="1"/>
  <c r="O58" i="50" s="1"/>
  <c r="Q58" i="50" s="1"/>
  <c r="O58" i="51" s="1"/>
  <c r="Q58" i="51" s="1"/>
  <c r="O58" i="53" s="1"/>
  <c r="Q58" i="53" s="1"/>
  <c r="Q59" i="44"/>
  <c r="O59" i="46" s="1"/>
  <c r="Q59" i="46" s="1"/>
  <c r="O59" i="47" s="1"/>
  <c r="Q59" i="47" s="1"/>
  <c r="O59" i="48" s="1"/>
  <c r="Q59" i="48" s="1"/>
  <c r="O59" i="49" s="1"/>
  <c r="Q59" i="49" s="1"/>
  <c r="Q60" i="44"/>
  <c r="O60" i="46" s="1"/>
  <c r="Q60" i="46" s="1"/>
  <c r="O60" i="47" s="1"/>
  <c r="Q60" i="47" s="1"/>
  <c r="O60" i="48" s="1"/>
  <c r="Q60" i="48" s="1"/>
  <c r="O60" i="49" s="1"/>
  <c r="Q60" i="49" s="1"/>
  <c r="O60" i="50" s="1"/>
  <c r="Q60" i="50" s="1"/>
  <c r="O60" i="51" s="1"/>
  <c r="Q60" i="51" s="1"/>
  <c r="Q61" i="44"/>
  <c r="O61" i="46" s="1"/>
  <c r="Q61" i="46" s="1"/>
  <c r="O61" i="47" s="1"/>
  <c r="Q61" i="47" s="1"/>
  <c r="Q62" i="44"/>
  <c r="O62" i="46" s="1"/>
  <c r="Q62" i="46" s="1"/>
  <c r="O62" i="47" s="1"/>
  <c r="Q62" i="47" s="1"/>
  <c r="O62" i="48" s="1"/>
  <c r="Q62" i="48" s="1"/>
  <c r="O62" i="49" s="1"/>
  <c r="Q62" i="49" s="1"/>
  <c r="O62" i="50" s="1"/>
  <c r="Q62" i="50" s="1"/>
  <c r="O62" i="51" s="1"/>
  <c r="Q62" i="51" s="1"/>
  <c r="O62" i="53" s="1"/>
  <c r="Q62" i="53" s="1"/>
  <c r="O62" i="54" s="1"/>
  <c r="Q62" i="54" s="1"/>
  <c r="O62" i="55" s="1"/>
  <c r="Q62" i="55" s="1"/>
  <c r="O62" i="56" s="1"/>
  <c r="Q62" i="56" s="1"/>
  <c r="O62" i="57" s="1"/>
  <c r="Q62" i="57" s="1"/>
  <c r="Q63" i="44"/>
  <c r="O63" i="46" s="1"/>
  <c r="Q63" i="46" s="1"/>
  <c r="O63" i="47" s="1"/>
  <c r="Q63" i="47" s="1"/>
  <c r="O63" i="48" s="1"/>
  <c r="Q63" i="48" s="1"/>
  <c r="O63" i="49" s="1"/>
  <c r="Q63" i="49" s="1"/>
  <c r="O63" i="50" s="1"/>
  <c r="Q63" i="50" s="1"/>
  <c r="O63" i="51" s="1"/>
  <c r="Q63" i="51" s="1"/>
  <c r="O63" i="53" s="1"/>
  <c r="Q63" i="53" s="1"/>
  <c r="O63" i="54" s="1"/>
  <c r="Q63" i="54" s="1"/>
  <c r="O63" i="55" s="1"/>
  <c r="Q63" i="55" s="1"/>
  <c r="Q112" i="44"/>
  <c r="O112" i="46" s="1"/>
  <c r="Q112" i="46" s="1"/>
  <c r="O112" i="47" s="1"/>
  <c r="Q112" i="47" s="1"/>
  <c r="O112" i="48" s="1"/>
  <c r="Q112" i="48" s="1"/>
  <c r="O112" i="49" s="1"/>
  <c r="Q112" i="49" s="1"/>
  <c r="O112" i="50" s="1"/>
  <c r="Q112" i="50" s="1"/>
  <c r="O112" i="51" s="1"/>
  <c r="Q112" i="51" s="1"/>
  <c r="O112" i="53" s="1"/>
  <c r="Q112" i="53" s="1"/>
  <c r="O112" i="54" s="1"/>
  <c r="Q112" i="54" s="1"/>
  <c r="O112" i="55" s="1"/>
  <c r="Q112" i="55" s="1"/>
  <c r="O112" i="56" s="1"/>
  <c r="Q112" i="56" s="1"/>
  <c r="O112" i="57" s="1"/>
  <c r="Q112" i="57" s="1"/>
  <c r="Q114" i="44"/>
  <c r="O114" i="46" s="1"/>
  <c r="Q114" i="46" s="1"/>
  <c r="O114" i="47" s="1"/>
  <c r="Q114" i="47" s="1"/>
  <c r="O114" i="48" s="1"/>
  <c r="Q114" i="48" s="1"/>
  <c r="O114" i="49" s="1"/>
  <c r="Q114" i="49" s="1"/>
  <c r="O114" i="50" s="1"/>
  <c r="Q114" i="50" s="1"/>
  <c r="O114" i="51" s="1"/>
  <c r="Q114" i="51" s="1"/>
  <c r="O114" i="53" s="1"/>
  <c r="Q114" i="53" s="1"/>
  <c r="O114" i="54" s="1"/>
  <c r="Q114" i="54" s="1"/>
  <c r="O114" i="55" s="1"/>
  <c r="Q114" i="55" s="1"/>
  <c r="O114" i="56" s="1"/>
  <c r="Q114" i="56" s="1"/>
  <c r="O114" i="57" s="1"/>
  <c r="Q114" i="57" s="1"/>
  <c r="Q115" i="44"/>
  <c r="O115" i="46" s="1"/>
  <c r="Q115" i="46" s="1"/>
  <c r="O115" i="47" s="1"/>
  <c r="Q115" i="47" s="1"/>
  <c r="O115" i="48" s="1"/>
  <c r="Q115" i="48" s="1"/>
  <c r="O115" i="49" s="1"/>
  <c r="Q115" i="49" s="1"/>
  <c r="O115" i="50" s="1"/>
  <c r="Q115" i="50" s="1"/>
  <c r="O115" i="51" s="1"/>
  <c r="Q115" i="51" s="1"/>
  <c r="O115" i="53" s="1"/>
  <c r="Q115" i="53" s="1"/>
  <c r="O115" i="54" s="1"/>
  <c r="Q115" i="54" s="1"/>
  <c r="O115" i="55" s="1"/>
  <c r="Q115" i="55" s="1"/>
  <c r="O115" i="56" s="1"/>
  <c r="Q115" i="56" s="1"/>
  <c r="O115" i="57" s="1"/>
  <c r="Q115" i="57" s="1"/>
  <c r="Q116" i="44"/>
  <c r="O116" i="46" s="1"/>
  <c r="Q116" i="46" s="1"/>
  <c r="O116" i="47" s="1"/>
  <c r="Q116" i="47" s="1"/>
  <c r="O116" i="48" s="1"/>
  <c r="Q116" i="48" s="1"/>
  <c r="O116" i="49" s="1"/>
  <c r="Q116" i="49" s="1"/>
  <c r="O116" i="50" s="1"/>
  <c r="Q116" i="50" s="1"/>
  <c r="O116" i="51" s="1"/>
  <c r="Q116" i="51" s="1"/>
  <c r="O116" i="53" s="1"/>
  <c r="Q116" i="53" s="1"/>
  <c r="O116" i="54" s="1"/>
  <c r="Q116" i="54" s="1"/>
  <c r="O116" i="55" s="1"/>
  <c r="Q116" i="55" s="1"/>
  <c r="O116" i="56" s="1"/>
  <c r="Q116" i="56" s="1"/>
  <c r="O116" i="57" s="1"/>
  <c r="Q116" i="57" s="1"/>
  <c r="Q119" i="44"/>
  <c r="O119" i="46" s="1"/>
  <c r="Q119" i="46" s="1"/>
  <c r="O119" i="47" s="1"/>
  <c r="Q119" i="47" s="1"/>
  <c r="O119" i="48" s="1"/>
  <c r="Q119" i="48" s="1"/>
  <c r="O119" i="49" s="1"/>
  <c r="Q119" i="49" s="1"/>
  <c r="O119" i="50" s="1"/>
  <c r="Q119" i="50" s="1"/>
  <c r="O119" i="51" s="1"/>
  <c r="Q119" i="51" s="1"/>
  <c r="O119" i="53" s="1"/>
  <c r="Q119" i="53" s="1"/>
  <c r="O119" i="54" s="1"/>
  <c r="Q119" i="54" s="1"/>
  <c r="O119" i="55" s="1"/>
  <c r="Q119" i="55" s="1"/>
  <c r="O119" i="56" s="1"/>
  <c r="Q119" i="56" s="1"/>
  <c r="O119" i="57" s="1"/>
  <c r="Q119" i="57" s="1"/>
  <c r="Q159" i="44"/>
  <c r="O159" i="46" s="1"/>
  <c r="Q159" i="46" s="1"/>
  <c r="O159" i="47" s="1"/>
  <c r="Q159" i="47" s="1"/>
  <c r="O159" i="48" s="1"/>
  <c r="Q159" i="48" s="1"/>
  <c r="O159" i="49" s="1"/>
  <c r="Q159" i="49" s="1"/>
  <c r="O159" i="50" s="1"/>
  <c r="Q159" i="50" s="1"/>
  <c r="O159" i="51" s="1"/>
  <c r="Q159" i="51" s="1"/>
  <c r="O159" i="53" s="1"/>
  <c r="Q159" i="53" s="1"/>
  <c r="O159" i="54" s="1"/>
  <c r="Q159" i="54" s="1"/>
  <c r="O159" i="55" s="1"/>
  <c r="Q159" i="55" s="1"/>
  <c r="O159" i="56" s="1"/>
  <c r="Q159" i="56" s="1"/>
  <c r="O159" i="57" s="1"/>
  <c r="Q159" i="57" s="1"/>
  <c r="Q162" i="44"/>
  <c r="O162" i="46" s="1"/>
  <c r="Q162" i="46" s="1"/>
  <c r="O162" i="47" s="1"/>
  <c r="Q162" i="47" s="1"/>
  <c r="O162" i="48" s="1"/>
  <c r="Q162" i="48" s="1"/>
  <c r="O162" i="49" s="1"/>
  <c r="Q162" i="49" s="1"/>
  <c r="O162" i="50" s="1"/>
  <c r="Q162" i="50" s="1"/>
  <c r="O162" i="51" s="1"/>
  <c r="Q162" i="51" s="1"/>
  <c r="O162" i="53" s="1"/>
  <c r="Q162" i="53" s="1"/>
  <c r="O162" i="54" s="1"/>
  <c r="Q162" i="54" s="1"/>
  <c r="O162" i="55" s="1"/>
  <c r="Q162" i="55" s="1"/>
  <c r="O162" i="56" s="1"/>
  <c r="Q162" i="56" s="1"/>
  <c r="O162" i="57" s="1"/>
  <c r="Q162" i="57" s="1"/>
  <c r="Q163" i="44"/>
  <c r="O163" i="46" s="1"/>
  <c r="Q163" i="46" s="1"/>
  <c r="O163" i="47" s="1"/>
  <c r="Q163" i="47" s="1"/>
  <c r="O163" i="48" s="1"/>
  <c r="Q163" i="48" s="1"/>
  <c r="O163" i="49" s="1"/>
  <c r="Q163" i="49" s="1"/>
  <c r="O163" i="50" s="1"/>
  <c r="Q163" i="50" s="1"/>
  <c r="O163" i="51" s="1"/>
  <c r="Q163" i="51" s="1"/>
  <c r="O163" i="53" s="1"/>
  <c r="Q163" i="53" s="1"/>
  <c r="O163" i="54" s="1"/>
  <c r="Q163" i="54" s="1"/>
  <c r="O163" i="55" s="1"/>
  <c r="Q163" i="55" s="1"/>
  <c r="O163" i="56" s="1"/>
  <c r="Q163" i="56" s="1"/>
  <c r="O163" i="57" s="1"/>
  <c r="Q163" i="57" s="1"/>
  <c r="Q164" i="44"/>
  <c r="O164" i="46" s="1"/>
  <c r="Q164" i="46" s="1"/>
  <c r="O164" i="47" s="1"/>
  <c r="Q164" i="47" s="1"/>
  <c r="O164" i="48" s="1"/>
  <c r="Q164" i="48" s="1"/>
  <c r="O164" i="49" s="1"/>
  <c r="Q164" i="49" s="1"/>
  <c r="O164" i="50" s="1"/>
  <c r="Q164" i="50" s="1"/>
  <c r="O164" i="51" s="1"/>
  <c r="Q164" i="51" s="1"/>
  <c r="O164" i="53" s="1"/>
  <c r="Q164" i="53" s="1"/>
  <c r="O164" i="54" s="1"/>
  <c r="Q164" i="54" s="1"/>
  <c r="O164" i="55" s="1"/>
  <c r="Q164" i="55" s="1"/>
  <c r="O164" i="56" s="1"/>
  <c r="Q164" i="56" s="1"/>
  <c r="O164" i="57" s="1"/>
  <c r="Q164" i="57" s="1"/>
  <c r="Q167" i="44"/>
  <c r="O167" i="46" s="1"/>
  <c r="Q167" i="46" s="1"/>
  <c r="O167" i="47" s="1"/>
  <c r="Q167" i="47" s="1"/>
  <c r="O167" i="48" s="1"/>
  <c r="Q167" i="48" s="1"/>
  <c r="O167" i="49" s="1"/>
  <c r="Q167" i="49" s="1"/>
  <c r="O167" i="50" s="1"/>
  <c r="Q167" i="50" s="1"/>
  <c r="O167" i="51" s="1"/>
  <c r="Q167" i="51" s="1"/>
  <c r="O167" i="53" s="1"/>
  <c r="Q167" i="53" s="1"/>
  <c r="O167" i="54" s="1"/>
  <c r="Q167" i="54" s="1"/>
  <c r="O167" i="55" s="1"/>
  <c r="Q167" i="55" s="1"/>
  <c r="O167" i="56" s="1"/>
  <c r="Q167" i="56" s="1"/>
  <c r="O167" i="57" s="1"/>
  <c r="Q167" i="57" s="1"/>
  <c r="Q168" i="44"/>
  <c r="O168" i="46" s="1"/>
  <c r="Q168" i="46" s="1"/>
  <c r="Q169" i="44"/>
  <c r="O169" i="46" s="1"/>
  <c r="Q169" i="46" s="1"/>
  <c r="O169" i="47" s="1"/>
  <c r="Q169" i="47" s="1"/>
  <c r="O169" i="48" s="1"/>
  <c r="Q169" i="48" s="1"/>
  <c r="O169" i="49" s="1"/>
  <c r="Q169" i="49" s="1"/>
  <c r="O169" i="50" s="1"/>
  <c r="Q169" i="50" s="1"/>
  <c r="O169" i="51" s="1"/>
  <c r="Q169" i="51" s="1"/>
  <c r="O169" i="53" s="1"/>
  <c r="Q169" i="53" s="1"/>
  <c r="O169" i="54" s="1"/>
  <c r="Q169" i="54" s="1"/>
  <c r="O169" i="55" s="1"/>
  <c r="Q169" i="55" s="1"/>
  <c r="O169" i="56" s="1"/>
  <c r="Q169" i="56" s="1"/>
  <c r="O169" i="57" s="1"/>
  <c r="Q169" i="57" s="1"/>
  <c r="Q170" i="44"/>
  <c r="O170" i="46" s="1"/>
  <c r="Q170" i="46" s="1"/>
  <c r="O170" i="47" s="1"/>
  <c r="Q170" i="47" s="1"/>
  <c r="O170" i="48" s="1"/>
  <c r="Q170" i="48" s="1"/>
  <c r="O170" i="49" s="1"/>
  <c r="Q170" i="49" s="1"/>
  <c r="O170" i="50" s="1"/>
  <c r="Q170" i="50" s="1"/>
  <c r="O170" i="51" s="1"/>
  <c r="Q170" i="51" s="1"/>
  <c r="O170" i="53" s="1"/>
  <c r="Q170" i="53" s="1"/>
  <c r="O170" i="54" s="1"/>
  <c r="Q170" i="54" s="1"/>
  <c r="O170" i="55" s="1"/>
  <c r="Q170" i="55" s="1"/>
  <c r="O170" i="56" s="1"/>
  <c r="Q170" i="56" s="1"/>
  <c r="O170" i="57" s="1"/>
  <c r="Q170" i="57" s="1"/>
  <c r="Q203" i="44"/>
  <c r="O203" i="46" s="1"/>
  <c r="Q203" i="46" s="1"/>
  <c r="O203" i="47" s="1"/>
  <c r="Q203" i="47" s="1"/>
  <c r="O203" i="48" s="1"/>
  <c r="Q203" i="48" s="1"/>
  <c r="O203" i="49" s="1"/>
  <c r="Q203" i="49" s="1"/>
  <c r="O203" i="50" s="1"/>
  <c r="Q203" i="50" s="1"/>
  <c r="O203" i="51" s="1"/>
  <c r="Q203" i="51" s="1"/>
  <c r="O203" i="53" s="1"/>
  <c r="Q203" i="53" s="1"/>
  <c r="O203" i="54" s="1"/>
  <c r="Q203" i="54" s="1"/>
  <c r="O203" i="55" s="1"/>
  <c r="Q203" i="55" s="1"/>
  <c r="O203" i="56" s="1"/>
  <c r="Q203" i="56" s="1"/>
  <c r="O203" i="57" s="1"/>
  <c r="Q203" i="57" s="1"/>
  <c r="Q41" i="44"/>
  <c r="O41" i="46" s="1"/>
  <c r="Q41" i="46" s="1"/>
  <c r="O41" i="47" s="1"/>
  <c r="Q41" i="47" s="1"/>
  <c r="O41" i="48" s="1"/>
  <c r="Q41" i="48" s="1"/>
  <c r="O41" i="49" s="1"/>
  <c r="Q41" i="49" s="1"/>
  <c r="O41" i="50" s="1"/>
  <c r="Q41" i="50" s="1"/>
  <c r="O41" i="51" s="1"/>
  <c r="Q41" i="51" s="1"/>
  <c r="O41" i="53" s="1"/>
  <c r="Q41" i="53" s="1"/>
  <c r="Q42" i="44"/>
  <c r="O42" i="46" s="1"/>
  <c r="Q42" i="46" s="1"/>
  <c r="O42" i="47" s="1"/>
  <c r="Q42" i="47" s="1"/>
  <c r="Q43" i="44"/>
  <c r="O43" i="46" s="1"/>
  <c r="Q43" i="46" s="1"/>
  <c r="O43" i="47" s="1"/>
  <c r="Q43" i="47" s="1"/>
  <c r="O43" i="48" s="1"/>
  <c r="Q43" i="48" s="1"/>
  <c r="O43" i="49" s="1"/>
  <c r="Q43" i="49" s="1"/>
  <c r="O43" i="50" s="1"/>
  <c r="Q43" i="50" s="1"/>
  <c r="O43" i="51" s="1"/>
  <c r="Q43" i="51" s="1"/>
  <c r="O43" i="53" s="1"/>
  <c r="Q43" i="53" s="1"/>
  <c r="O43" i="54" s="1"/>
  <c r="Q43" i="54" s="1"/>
  <c r="O43" i="55" s="1"/>
  <c r="Q43" i="55" s="1"/>
  <c r="O43" i="56" s="1"/>
  <c r="Q43" i="56" s="1"/>
  <c r="O43" i="57" s="1"/>
  <c r="Q43" i="57" s="1"/>
  <c r="Q46" i="44"/>
  <c r="O46" i="46" s="1"/>
  <c r="Q46" i="46" s="1"/>
  <c r="O46" i="47" s="1"/>
  <c r="Q46" i="47" s="1"/>
  <c r="Q47" i="44"/>
  <c r="O47" i="46" s="1"/>
  <c r="Q47" i="46" s="1"/>
  <c r="O47" i="47" s="1"/>
  <c r="Q47" i="47" s="1"/>
  <c r="Q48" i="44"/>
  <c r="O48" i="46" s="1"/>
  <c r="Q48" i="46" s="1"/>
  <c r="O48" i="47" s="1"/>
  <c r="Q48" i="47" s="1"/>
  <c r="Q49" i="44"/>
  <c r="O49" i="46" s="1"/>
  <c r="Q49" i="46" s="1"/>
  <c r="O49" i="47" s="1"/>
  <c r="Q49" i="47" s="1"/>
  <c r="O49" i="48" s="1"/>
  <c r="Q49" i="48" s="1"/>
  <c r="O49" i="49" s="1"/>
  <c r="Q49" i="49" s="1"/>
  <c r="O49" i="50" s="1"/>
  <c r="Q49" i="50" s="1"/>
  <c r="O49" i="51" s="1"/>
  <c r="Q49" i="51" s="1"/>
  <c r="O49" i="53" s="1"/>
  <c r="Q49" i="53" s="1"/>
  <c r="O49" i="54" s="1"/>
  <c r="Q49" i="54" s="1"/>
  <c r="O49" i="55" s="1"/>
  <c r="Q49" i="55" s="1"/>
  <c r="O49" i="56" s="1"/>
  <c r="Q49" i="56" s="1"/>
  <c r="O49" i="57" s="1"/>
  <c r="Q49" i="57" s="1"/>
  <c r="Q65" i="44"/>
  <c r="O65" i="46" s="1"/>
  <c r="Q65" i="46" s="1"/>
  <c r="O65" i="47" s="1"/>
  <c r="Q65" i="47" s="1"/>
  <c r="O65" i="48" s="1"/>
  <c r="Q65" i="48" s="1"/>
  <c r="O65" i="49" s="1"/>
  <c r="Q65" i="49" s="1"/>
  <c r="O65" i="50" s="1"/>
  <c r="Q65" i="50" s="1"/>
  <c r="O65" i="51" s="1"/>
  <c r="Q65" i="51" s="1"/>
  <c r="O65" i="53" s="1"/>
  <c r="Q65" i="53" s="1"/>
  <c r="O65" i="54" s="1"/>
  <c r="Q65" i="54" s="1"/>
  <c r="O65" i="55" s="1"/>
  <c r="Q65" i="55" s="1"/>
  <c r="O65" i="56" s="1"/>
  <c r="Q65" i="56" s="1"/>
  <c r="O65" i="57" s="1"/>
  <c r="Q65" i="57" s="1"/>
  <c r="Q72" i="44"/>
  <c r="O72" i="46" s="1"/>
  <c r="Q72" i="46" s="1"/>
  <c r="O72" i="47" s="1"/>
  <c r="Q72" i="47" s="1"/>
  <c r="O72" i="48" s="1"/>
  <c r="Q72" i="48" s="1"/>
  <c r="O72" i="49" s="1"/>
  <c r="Q72" i="49" s="1"/>
  <c r="O72" i="50" s="1"/>
  <c r="Q72" i="50" s="1"/>
  <c r="O72" i="51" s="1"/>
  <c r="Q72" i="51" s="1"/>
  <c r="O72" i="53" s="1"/>
  <c r="Q72" i="53" s="1"/>
  <c r="O72" i="54" s="1"/>
  <c r="Q72" i="54" s="1"/>
  <c r="O72" i="55" s="1"/>
  <c r="Q72" i="55" s="1"/>
  <c r="O72" i="56" s="1"/>
  <c r="Q72" i="56" s="1"/>
  <c r="O72" i="57" s="1"/>
  <c r="Q72" i="57" s="1"/>
  <c r="Q73" i="44"/>
  <c r="O73" i="46" s="1"/>
  <c r="Q73" i="46" s="1"/>
  <c r="O73" i="47" s="1"/>
  <c r="Q73" i="47" s="1"/>
  <c r="O73" i="48" s="1"/>
  <c r="Q73" i="48" s="1"/>
  <c r="O73" i="49" s="1"/>
  <c r="Q73" i="49" s="1"/>
  <c r="O73" i="50" s="1"/>
  <c r="Q73" i="50" s="1"/>
  <c r="O73" i="51" s="1"/>
  <c r="Q73" i="51" s="1"/>
  <c r="O73" i="53" s="1"/>
  <c r="Q73" i="53" s="1"/>
  <c r="O73" i="54" s="1"/>
  <c r="Q73" i="54" s="1"/>
  <c r="O73" i="55" s="1"/>
  <c r="Q73" i="55" s="1"/>
  <c r="O73" i="56" s="1"/>
  <c r="Q73" i="56" s="1"/>
  <c r="O73" i="57" s="1"/>
  <c r="Q73" i="57" s="1"/>
  <c r="Q74" i="44"/>
  <c r="O74" i="46" s="1"/>
  <c r="Q74" i="46" s="1"/>
  <c r="O74" i="47" s="1"/>
  <c r="Q74" i="47" s="1"/>
  <c r="O74" i="48" s="1"/>
  <c r="Q74" i="48" s="1"/>
  <c r="O74" i="49" s="1"/>
  <c r="Q74" i="49" s="1"/>
  <c r="O74" i="50" s="1"/>
  <c r="Q74" i="50" s="1"/>
  <c r="O74" i="51" s="1"/>
  <c r="Q74" i="51" s="1"/>
  <c r="O74" i="53" s="1"/>
  <c r="Q74" i="53" s="1"/>
  <c r="O74" i="54" s="1"/>
  <c r="Q74" i="54" s="1"/>
  <c r="O74" i="55" s="1"/>
  <c r="Q74" i="55" s="1"/>
  <c r="O74" i="56" s="1"/>
  <c r="Q74" i="56" s="1"/>
  <c r="O74" i="57" s="1"/>
  <c r="Q74" i="57" s="1"/>
  <c r="Q75" i="44"/>
  <c r="O75" i="46" s="1"/>
  <c r="Q75" i="46" s="1"/>
  <c r="O75" i="47" s="1"/>
  <c r="Q75" i="47" s="1"/>
  <c r="O75" i="48" s="1"/>
  <c r="Q75" i="48" s="1"/>
  <c r="Q143" i="44"/>
  <c r="O143" i="46" s="1"/>
  <c r="Q143" i="46" s="1"/>
  <c r="O143" i="47" s="1"/>
  <c r="Q143" i="47" s="1"/>
  <c r="O143" i="48" s="1"/>
  <c r="Q143" i="48" s="1"/>
  <c r="Q175" i="44"/>
  <c r="O175" i="46" s="1"/>
  <c r="Q175" i="46" s="1"/>
  <c r="O175" i="47" s="1"/>
  <c r="Q175" i="47" s="1"/>
  <c r="O175" i="48" s="1"/>
  <c r="Q175" i="48" s="1"/>
  <c r="O175" i="49" s="1"/>
  <c r="Q175" i="49" s="1"/>
  <c r="O175" i="50" s="1"/>
  <c r="Q175" i="50" s="1"/>
  <c r="O175" i="51" s="1"/>
  <c r="Q175" i="51" s="1"/>
  <c r="O175" i="53" s="1"/>
  <c r="Q175" i="53" s="1"/>
  <c r="O175" i="54" s="1"/>
  <c r="Q175" i="54" s="1"/>
  <c r="O175" i="55" s="1"/>
  <c r="Q175" i="55" s="1"/>
  <c r="O175" i="56" s="1"/>
  <c r="Q175" i="56" s="1"/>
  <c r="Q182" i="44"/>
  <c r="O182" i="46" s="1"/>
  <c r="Q182" i="46" s="1"/>
  <c r="O182" i="47" s="1"/>
  <c r="Q182" i="47" s="1"/>
  <c r="O182" i="48" s="1"/>
  <c r="Q182" i="48" s="1"/>
  <c r="O182" i="49" s="1"/>
  <c r="Q182" i="49" s="1"/>
  <c r="O182" i="50" s="1"/>
  <c r="Q182" i="50" s="1"/>
  <c r="O182" i="51" s="1"/>
  <c r="Q182" i="51" s="1"/>
  <c r="O182" i="53" s="1"/>
  <c r="Q182" i="53" s="1"/>
  <c r="O182" i="54" s="1"/>
  <c r="Q182" i="54" s="1"/>
  <c r="O182" i="55" s="1"/>
  <c r="Q182" i="55" s="1"/>
  <c r="O182" i="56" s="1"/>
  <c r="Q182" i="56" s="1"/>
  <c r="O182" i="57" s="1"/>
  <c r="Q182" i="57" s="1"/>
  <c r="Q191" i="44"/>
  <c r="O191" i="46" s="1"/>
  <c r="Q191" i="46" s="1"/>
  <c r="Q192" i="44"/>
  <c r="O192" i="46" s="1"/>
  <c r="Q192" i="46" s="1"/>
  <c r="Q210" i="44"/>
  <c r="O210" i="46" s="1"/>
  <c r="Q210" i="46" s="1"/>
  <c r="O210" i="47" s="1"/>
  <c r="Q210" i="47" s="1"/>
  <c r="O210" i="48" s="1"/>
  <c r="Q210" i="48" s="1"/>
  <c r="O210" i="49" s="1"/>
  <c r="Q210" i="49" s="1"/>
  <c r="O210" i="50" s="1"/>
  <c r="Q210" i="50" s="1"/>
  <c r="Q212" i="44"/>
  <c r="O212" i="46" s="1"/>
  <c r="Q212" i="46" s="1"/>
  <c r="O212" i="47" s="1"/>
  <c r="Q212" i="47" s="1"/>
  <c r="O212" i="48" s="1"/>
  <c r="Q212" i="48" s="1"/>
  <c r="O212" i="49" s="1"/>
  <c r="Q212" i="49" s="1"/>
  <c r="O212" i="50" s="1"/>
  <c r="Q212" i="50" s="1"/>
  <c r="O212" i="51" s="1"/>
  <c r="Q212" i="51" s="1"/>
  <c r="O212" i="53" s="1"/>
  <c r="Q212" i="53" s="1"/>
  <c r="O212" i="54" s="1"/>
  <c r="Q212" i="54" s="1"/>
  <c r="O212" i="55" s="1"/>
  <c r="Q212" i="55" s="1"/>
  <c r="O212" i="56" s="1"/>
  <c r="Q212" i="56" s="1"/>
  <c r="O212" i="57" s="1"/>
  <c r="Q212" i="57" s="1"/>
  <c r="Q213" i="44"/>
  <c r="O213" i="46" s="1"/>
  <c r="Q213" i="46" s="1"/>
  <c r="O213" i="47" s="1"/>
  <c r="Q213" i="47" s="1"/>
  <c r="O213" i="48" s="1"/>
  <c r="Q213" i="48" s="1"/>
  <c r="O213" i="49" s="1"/>
  <c r="Q213" i="49" s="1"/>
  <c r="O213" i="50" s="1"/>
  <c r="Q213" i="50" s="1"/>
  <c r="O213" i="51" s="1"/>
  <c r="Q213" i="51" s="1"/>
  <c r="O213" i="53" s="1"/>
  <c r="Q213" i="53" s="1"/>
  <c r="O213" i="54" s="1"/>
  <c r="Q213" i="54" s="1"/>
  <c r="O213" i="55" s="1"/>
  <c r="Q213" i="55" s="1"/>
  <c r="O213" i="56" s="1"/>
  <c r="Q213" i="56" s="1"/>
  <c r="O213" i="57" s="1"/>
  <c r="Q213" i="57" s="1"/>
  <c r="Q214" i="44"/>
  <c r="O214" i="46" s="1"/>
  <c r="Q214" i="46" s="1"/>
  <c r="O214" i="47" s="1"/>
  <c r="Q214" i="47" s="1"/>
  <c r="O214" i="48" s="1"/>
  <c r="Q214" i="48" s="1"/>
  <c r="O214" i="49" s="1"/>
  <c r="Q214" i="49" s="1"/>
  <c r="O214" i="50" s="1"/>
  <c r="Q214" i="50" s="1"/>
  <c r="O214" i="51" s="1"/>
  <c r="Q214" i="51" s="1"/>
  <c r="O214" i="53" s="1"/>
  <c r="Q214" i="53" s="1"/>
  <c r="O214" i="54" s="1"/>
  <c r="Q214" i="54" s="1"/>
  <c r="O214" i="55" s="1"/>
  <c r="Q214" i="55" s="1"/>
  <c r="O214" i="56" s="1"/>
  <c r="Q214" i="56" s="1"/>
  <c r="O214" i="57" s="1"/>
  <c r="Q214" i="57" s="1"/>
  <c r="Q216" i="44"/>
  <c r="O216" i="46" s="1"/>
  <c r="Q216" i="46" s="1"/>
  <c r="O216" i="47" s="1"/>
  <c r="Q216" i="47" s="1"/>
  <c r="O216" i="48" s="1"/>
  <c r="Q216" i="48" s="1"/>
  <c r="O216" i="49" s="1"/>
  <c r="Q216" i="49" s="1"/>
  <c r="O216" i="50" s="1"/>
  <c r="Q216" i="50" s="1"/>
  <c r="O216" i="51" s="1"/>
  <c r="Q216" i="51" s="1"/>
  <c r="O216" i="53" s="1"/>
  <c r="Q216" i="53" s="1"/>
  <c r="O216" i="54" s="1"/>
  <c r="Q216" i="54" s="1"/>
  <c r="O216" i="55" s="1"/>
  <c r="Q216" i="55" s="1"/>
  <c r="O216" i="56" s="1"/>
  <c r="Q216" i="56" s="1"/>
  <c r="O216" i="57" s="1"/>
  <c r="Q216" i="57" s="1"/>
  <c r="Q217" i="44"/>
  <c r="O217" i="46" s="1"/>
  <c r="Q217" i="46" s="1"/>
  <c r="O217" i="47" s="1"/>
  <c r="Q217" i="47" s="1"/>
  <c r="O217" i="48" s="1"/>
  <c r="Q217" i="48" s="1"/>
  <c r="O217" i="49" s="1"/>
  <c r="Q217" i="49" s="1"/>
  <c r="O217" i="50" s="1"/>
  <c r="Q217" i="50" s="1"/>
  <c r="Q218" i="44"/>
  <c r="O218" i="46" s="1"/>
  <c r="Q218" i="46" s="1"/>
  <c r="Q220" i="44"/>
  <c r="O220" i="46" s="1"/>
  <c r="Q220" i="46" s="1"/>
  <c r="Q221" i="44"/>
  <c r="O221" i="46" s="1"/>
  <c r="Q221" i="46" s="1"/>
  <c r="O221" i="47" s="1"/>
  <c r="Q221" i="47" s="1"/>
  <c r="O221" i="48" s="1"/>
  <c r="Q221" i="48" s="1"/>
  <c r="O221" i="49" s="1"/>
  <c r="Q221" i="49" s="1"/>
  <c r="O221" i="50" s="1"/>
  <c r="Q221" i="50" s="1"/>
  <c r="O221" i="51" s="1"/>
  <c r="Q221" i="51" s="1"/>
  <c r="O221" i="53" s="1"/>
  <c r="Q221" i="53" s="1"/>
  <c r="O221" i="54" s="1"/>
  <c r="Q221" i="54" s="1"/>
  <c r="O221" i="55" s="1"/>
  <c r="Q221" i="55" s="1"/>
  <c r="O221" i="56" s="1"/>
  <c r="Q221" i="56" s="1"/>
  <c r="O221" i="57" s="1"/>
  <c r="Q221" i="57" s="1"/>
  <c r="Q223" i="44"/>
  <c r="O223" i="46" s="1"/>
  <c r="Q223" i="46" s="1"/>
  <c r="O223" i="47" s="1"/>
  <c r="Q223" i="47" s="1"/>
  <c r="O223" i="48" s="1"/>
  <c r="Q223" i="48" s="1"/>
  <c r="O223" i="49" s="1"/>
  <c r="Q223" i="49" s="1"/>
  <c r="O223" i="50" s="1"/>
  <c r="Q223" i="50" s="1"/>
  <c r="O223" i="51" s="1"/>
  <c r="Q223" i="51" s="1"/>
  <c r="O223" i="53" s="1"/>
  <c r="Q223" i="53" s="1"/>
  <c r="O223" i="54" s="1"/>
  <c r="Q223" i="54" s="1"/>
  <c r="O223" i="55" s="1"/>
  <c r="Q223" i="55" s="1"/>
  <c r="O223" i="56" s="1"/>
  <c r="Q223" i="56" s="1"/>
  <c r="O223" i="57" s="1"/>
  <c r="Q223" i="57" s="1"/>
  <c r="Q224" i="44"/>
  <c r="O224" i="46" s="1"/>
  <c r="Q224" i="46" s="1"/>
  <c r="Q225" i="44"/>
  <c r="O225" i="46" s="1"/>
  <c r="Q225" i="46" s="1"/>
  <c r="O225" i="47" s="1"/>
  <c r="Q225" i="47" s="1"/>
  <c r="O225" i="48" s="1"/>
  <c r="Q225" i="48" s="1"/>
  <c r="O225" i="49" s="1"/>
  <c r="Q225" i="49" s="1"/>
  <c r="O225" i="50" s="1"/>
  <c r="Q225" i="50" s="1"/>
  <c r="O225" i="51" s="1"/>
  <c r="Q225" i="51" s="1"/>
  <c r="O225" i="53" s="1"/>
  <c r="Q225" i="53" s="1"/>
  <c r="O225" i="54" s="1"/>
  <c r="Q225" i="54" s="1"/>
  <c r="O225" i="55" s="1"/>
  <c r="Q225" i="55" s="1"/>
  <c r="O225" i="56" s="1"/>
  <c r="Q225" i="56" s="1"/>
  <c r="O225" i="57" s="1"/>
  <c r="Q225" i="57" s="1"/>
  <c r="O175" i="57" l="1"/>
  <c r="Q175" i="57" s="1"/>
  <c r="O63" i="56"/>
  <c r="Q63" i="56" s="1"/>
  <c r="O63" i="57" s="1"/>
  <c r="Q63" i="57" s="1"/>
  <c r="O180" i="56"/>
  <c r="Q180" i="56" s="1"/>
  <c r="O180" i="57" s="1"/>
  <c r="Q180" i="57" s="1"/>
  <c r="O151" i="57"/>
  <c r="Q151" i="57" s="1"/>
  <c r="O155" i="56"/>
  <c r="Q155" i="56" s="1"/>
  <c r="O155" i="57" s="1"/>
  <c r="Q155" i="57" s="1"/>
  <c r="O93" i="56"/>
  <c r="Q93" i="56" s="1"/>
  <c r="O93" i="57" s="1"/>
  <c r="Q93" i="57" s="1"/>
  <c r="L190" i="57"/>
  <c r="N190" i="57" s="1"/>
  <c r="O139" i="49"/>
  <c r="Q139" i="49" s="1"/>
  <c r="O139" i="50" s="1"/>
  <c r="Q139" i="50" s="1"/>
  <c r="O139" i="51" s="1"/>
  <c r="Q139" i="51" s="1"/>
  <c r="O139" i="53" s="1"/>
  <c r="Q139" i="53" s="1"/>
  <c r="O139" i="54" s="1"/>
  <c r="Q139" i="54" s="1"/>
  <c r="O139" i="55" s="1"/>
  <c r="Q139" i="55" s="1"/>
  <c r="O139" i="56" s="1"/>
  <c r="Q139" i="56" s="1"/>
  <c r="O139" i="57" s="1"/>
  <c r="Q139" i="57" s="1"/>
  <c r="O79" i="47"/>
  <c r="Q79" i="47" s="1"/>
  <c r="O79" i="48" s="1"/>
  <c r="Q79" i="48" s="1"/>
  <c r="O79" i="49" s="1"/>
  <c r="Q79" i="49" s="1"/>
  <c r="O79" i="50" s="1"/>
  <c r="Q79" i="50" s="1"/>
  <c r="O79" i="51" s="1"/>
  <c r="Q79" i="51" s="1"/>
  <c r="O79" i="53" s="1"/>
  <c r="Q79" i="53" s="1"/>
  <c r="O79" i="54" s="1"/>
  <c r="Q79" i="54" s="1"/>
  <c r="O79" i="55" s="1"/>
  <c r="Q79" i="55" s="1"/>
  <c r="O79" i="56" s="1"/>
  <c r="Q79" i="56" s="1"/>
  <c r="O79" i="57" s="1"/>
  <c r="Q79" i="57" s="1"/>
  <c r="O34" i="47"/>
  <c r="Q34" i="47" s="1"/>
  <c r="O34" i="48" s="1"/>
  <c r="Q34" i="48" s="1"/>
  <c r="O34" i="49" s="1"/>
  <c r="Q34" i="49" s="1"/>
  <c r="O34" i="50" s="1"/>
  <c r="Q34" i="50" s="1"/>
  <c r="O34" i="51" s="1"/>
  <c r="Q34" i="51" s="1"/>
  <c r="O34" i="53" s="1"/>
  <c r="Q34" i="53" s="1"/>
  <c r="O34" i="54" s="1"/>
  <c r="Q34" i="54" s="1"/>
  <c r="O34" i="55" s="1"/>
  <c r="Q34" i="55" s="1"/>
  <c r="O34" i="56" s="1"/>
  <c r="Q34" i="56" s="1"/>
  <c r="O34" i="57" s="1"/>
  <c r="Q34" i="57" s="1"/>
  <c r="O210" i="51"/>
  <c r="Q210" i="51" s="1"/>
  <c r="O210" i="53" s="1"/>
  <c r="Q210" i="53" s="1"/>
  <c r="O210" i="54" s="1"/>
  <c r="Q210" i="54" s="1"/>
  <c r="O210" i="55" s="1"/>
  <c r="Q210" i="55" s="1"/>
  <c r="O210" i="56" s="1"/>
  <c r="Q210" i="56" s="1"/>
  <c r="O210" i="57" s="1"/>
  <c r="Q210" i="57" s="1"/>
  <c r="O42" i="48"/>
  <c r="Q42" i="48" s="1"/>
  <c r="O42" i="49" s="1"/>
  <c r="Q42" i="49" s="1"/>
  <c r="O42" i="50" s="1"/>
  <c r="Q42" i="50" s="1"/>
  <c r="O42" i="51" s="1"/>
  <c r="Q42" i="51" s="1"/>
  <c r="O42" i="53" s="1"/>
  <c r="Q42" i="53" s="1"/>
  <c r="O42" i="54" s="1"/>
  <c r="Q42" i="54" s="1"/>
  <c r="O42" i="55" s="1"/>
  <c r="Q42" i="55" s="1"/>
  <c r="O42" i="56" s="1"/>
  <c r="Q42" i="56" s="1"/>
  <c r="O42" i="57" s="1"/>
  <c r="Q42" i="57" s="1"/>
  <c r="O220" i="47"/>
  <c r="Q220" i="47" s="1"/>
  <c r="O220" i="48" s="1"/>
  <c r="Q220" i="48" s="1"/>
  <c r="O220" i="49" s="1"/>
  <c r="Q220" i="49" s="1"/>
  <c r="O220" i="50" s="1"/>
  <c r="Q220" i="50" s="1"/>
  <c r="O220" i="51" s="1"/>
  <c r="Q220" i="51" s="1"/>
  <c r="O220" i="53" s="1"/>
  <c r="Q220" i="53" s="1"/>
  <c r="O220" i="54" s="1"/>
  <c r="Q220" i="54" s="1"/>
  <c r="O220" i="55" s="1"/>
  <c r="Q220" i="55" s="1"/>
  <c r="O220" i="56" s="1"/>
  <c r="Q220" i="56" s="1"/>
  <c r="O220" i="57" s="1"/>
  <c r="Q220" i="57" s="1"/>
  <c r="O192" i="47"/>
  <c r="Q192" i="47" s="1"/>
  <c r="S192" i="46"/>
  <c r="O47" i="48"/>
  <c r="Q47" i="48" s="1"/>
  <c r="O168" i="47"/>
  <c r="Q168" i="47" s="1"/>
  <c r="O168" i="48" s="1"/>
  <c r="Q168" i="48" s="1"/>
  <c r="O168" i="49" s="1"/>
  <c r="Q168" i="49" s="1"/>
  <c r="O168" i="50" s="1"/>
  <c r="Q168" i="50" s="1"/>
  <c r="O168" i="51" s="1"/>
  <c r="Q168" i="51" s="1"/>
  <c r="O168" i="53" s="1"/>
  <c r="Q168" i="53" s="1"/>
  <c r="O168" i="54" s="1"/>
  <c r="Q168" i="54" s="1"/>
  <c r="O168" i="55" s="1"/>
  <c r="Q168" i="55" s="1"/>
  <c r="O168" i="56" s="1"/>
  <c r="Q168" i="56" s="1"/>
  <c r="O168" i="57" s="1"/>
  <c r="Q168" i="57" s="1"/>
  <c r="O58" i="54"/>
  <c r="Q58" i="54" s="1"/>
  <c r="O58" i="55" s="1"/>
  <c r="Q58" i="55" s="1"/>
  <c r="O58" i="56" s="1"/>
  <c r="Q58" i="56" s="1"/>
  <c r="O58" i="57" s="1"/>
  <c r="Q58" i="57" s="1"/>
  <c r="O179" i="53"/>
  <c r="Q179" i="53" s="1"/>
  <c r="O179" i="54" s="1"/>
  <c r="Q179" i="54" s="1"/>
  <c r="O179" i="55" s="1"/>
  <c r="Q179" i="55" s="1"/>
  <c r="O179" i="56" s="1"/>
  <c r="Q179" i="56" s="1"/>
  <c r="O179" i="57" s="1"/>
  <c r="Q179" i="57" s="1"/>
  <c r="O128" i="53"/>
  <c r="Q128" i="53" s="1"/>
  <c r="O128" i="54" s="1"/>
  <c r="Q128" i="54" s="1"/>
  <c r="O128" i="55" s="1"/>
  <c r="Q128" i="55" s="1"/>
  <c r="O128" i="56" s="1"/>
  <c r="Q128" i="56" s="1"/>
  <c r="O128" i="57" s="1"/>
  <c r="Q128" i="57" s="1"/>
  <c r="O70" i="50"/>
  <c r="Q70" i="50" s="1"/>
  <c r="O70" i="51" s="1"/>
  <c r="Q70" i="51" s="1"/>
  <c r="O70" i="53" s="1"/>
  <c r="Q70" i="53" s="1"/>
  <c r="O70" i="54" s="1"/>
  <c r="Q70" i="54" s="1"/>
  <c r="O70" i="55" s="1"/>
  <c r="Q70" i="55" s="1"/>
  <c r="O70" i="56" s="1"/>
  <c r="Q70" i="56" s="1"/>
  <c r="O70" i="57" s="1"/>
  <c r="Q70" i="57" s="1"/>
  <c r="O20" i="47"/>
  <c r="Q20" i="47" s="1"/>
  <c r="O20" i="48" s="1"/>
  <c r="Q20" i="48" s="1"/>
  <c r="O20" i="49" s="1"/>
  <c r="Q20" i="49" s="1"/>
  <c r="O20" i="50" s="1"/>
  <c r="Q20" i="50" s="1"/>
  <c r="O20" i="51" s="1"/>
  <c r="Q20" i="51" s="1"/>
  <c r="O20" i="53" s="1"/>
  <c r="Q20" i="53" s="1"/>
  <c r="O20" i="54" s="1"/>
  <c r="Q20" i="54" s="1"/>
  <c r="O20" i="55" s="1"/>
  <c r="Q20" i="55" s="1"/>
  <c r="O20" i="56" s="1"/>
  <c r="Q20" i="56" s="1"/>
  <c r="O20" i="57" s="1"/>
  <c r="Q20" i="57" s="1"/>
  <c r="O146" i="48"/>
  <c r="Q146" i="48" s="1"/>
  <c r="O146" i="49" s="1"/>
  <c r="Q146" i="49" s="1"/>
  <c r="O146" i="50" s="1"/>
  <c r="Q146" i="50" s="1"/>
  <c r="O146" i="51" s="1"/>
  <c r="Q146" i="51" s="1"/>
  <c r="O146" i="53" s="1"/>
  <c r="Q146" i="53" s="1"/>
  <c r="O146" i="54" s="1"/>
  <c r="Q146" i="54" s="1"/>
  <c r="O146" i="55" s="1"/>
  <c r="Q146" i="55" s="1"/>
  <c r="O97" i="47"/>
  <c r="Q97" i="47" s="1"/>
  <c r="O97" i="48" s="1"/>
  <c r="Q97" i="48" s="1"/>
  <c r="O97" i="49" s="1"/>
  <c r="Q97" i="49" s="1"/>
  <c r="O97" i="50" s="1"/>
  <c r="Q97" i="50" s="1"/>
  <c r="O97" i="51" s="1"/>
  <c r="Q97" i="51" s="1"/>
  <c r="O97" i="53" s="1"/>
  <c r="Q97" i="53" s="1"/>
  <c r="O97" i="54" s="1"/>
  <c r="Q97" i="54" s="1"/>
  <c r="O97" i="55" s="1"/>
  <c r="Q97" i="55" s="1"/>
  <c r="O97" i="56" s="1"/>
  <c r="Q97" i="56" s="1"/>
  <c r="O97" i="57" s="1"/>
  <c r="Q97" i="57" s="1"/>
  <c r="O59" i="50"/>
  <c r="Q59" i="50" s="1"/>
  <c r="O59" i="51" s="1"/>
  <c r="Q59" i="51" s="1"/>
  <c r="O59" i="53" s="1"/>
  <c r="Q59" i="53" s="1"/>
  <c r="O59" i="54" s="1"/>
  <c r="Q59" i="54" s="1"/>
  <c r="O59" i="55" s="1"/>
  <c r="Q59" i="55" s="1"/>
  <c r="O59" i="56" s="1"/>
  <c r="Q59" i="56" s="1"/>
  <c r="O59" i="57" s="1"/>
  <c r="Q59" i="57" s="1"/>
  <c r="O143" i="49"/>
  <c r="Q143" i="49" s="1"/>
  <c r="O143" i="50" s="1"/>
  <c r="Q143" i="50" s="1"/>
  <c r="O143" i="51" s="1"/>
  <c r="Q143" i="51" s="1"/>
  <c r="O143" i="53" s="1"/>
  <c r="Q143" i="53" s="1"/>
  <c r="O143" i="54" s="1"/>
  <c r="Q143" i="54" s="1"/>
  <c r="O143" i="55" s="1"/>
  <c r="Q143" i="55" s="1"/>
  <c r="O143" i="56" s="1"/>
  <c r="Q143" i="56" s="1"/>
  <c r="O143" i="57" s="1"/>
  <c r="Q143" i="57" s="1"/>
  <c r="O41" i="54"/>
  <c r="Q41" i="54" s="1"/>
  <c r="O41" i="55" s="1"/>
  <c r="Q41" i="55" s="1"/>
  <c r="O41" i="56" s="1"/>
  <c r="Q41" i="56" s="1"/>
  <c r="O41" i="57" s="1"/>
  <c r="Q41" i="57" s="1"/>
  <c r="O224" i="47"/>
  <c r="Q224" i="47" s="1"/>
  <c r="O224" i="48" s="1"/>
  <c r="Q224" i="48" s="1"/>
  <c r="O224" i="49" s="1"/>
  <c r="Q224" i="49" s="1"/>
  <c r="O224" i="50" s="1"/>
  <c r="Q224" i="50" s="1"/>
  <c r="O224" i="51" s="1"/>
  <c r="Q224" i="51" s="1"/>
  <c r="O224" i="53" s="1"/>
  <c r="Q224" i="53" s="1"/>
  <c r="O224" i="54" s="1"/>
  <c r="Q224" i="54" s="1"/>
  <c r="O224" i="55" s="1"/>
  <c r="Q224" i="55" s="1"/>
  <c r="O224" i="56" s="1"/>
  <c r="Q224" i="56" s="1"/>
  <c r="O224" i="57" s="1"/>
  <c r="Q224" i="57" s="1"/>
  <c r="O218" i="47"/>
  <c r="Q218" i="47" s="1"/>
  <c r="O218" i="48" s="1"/>
  <c r="Q218" i="48" s="1"/>
  <c r="O218" i="49" s="1"/>
  <c r="Q218" i="49" s="1"/>
  <c r="O218" i="50" s="1"/>
  <c r="Q218" i="50" s="1"/>
  <c r="O218" i="51" s="1"/>
  <c r="Q218" i="51" s="1"/>
  <c r="O218" i="53" s="1"/>
  <c r="Q218" i="53" s="1"/>
  <c r="O218" i="54" s="1"/>
  <c r="Q218" i="54" s="1"/>
  <c r="O218" i="55" s="1"/>
  <c r="Q218" i="55" s="1"/>
  <c r="O218" i="56" s="1"/>
  <c r="Q218" i="56" s="1"/>
  <c r="O218" i="57" s="1"/>
  <c r="Q218" i="57" s="1"/>
  <c r="O191" i="47"/>
  <c r="Q191" i="47" s="1"/>
  <c r="S191" i="46"/>
  <c r="O75" i="49"/>
  <c r="Q75" i="49" s="1"/>
  <c r="O75" i="50" s="1"/>
  <c r="Q75" i="50" s="1"/>
  <c r="O75" i="51" s="1"/>
  <c r="Q75" i="51" s="1"/>
  <c r="O75" i="53" s="1"/>
  <c r="Q75" i="53" s="1"/>
  <c r="O75" i="54" s="1"/>
  <c r="Q75" i="54" s="1"/>
  <c r="O75" i="55" s="1"/>
  <c r="Q75" i="55" s="1"/>
  <c r="O75" i="56" s="1"/>
  <c r="Q75" i="56" s="1"/>
  <c r="O75" i="57" s="1"/>
  <c r="Q75" i="57" s="1"/>
  <c r="O46" i="48"/>
  <c r="Q46" i="48" s="1"/>
  <c r="O61" i="48"/>
  <c r="Q61" i="48" s="1"/>
  <c r="Y44" i="47"/>
  <c r="O56" i="47"/>
  <c r="Q56" i="47" s="1"/>
  <c r="O56" i="48" s="1"/>
  <c r="Q56" i="48" s="1"/>
  <c r="O56" i="49" s="1"/>
  <c r="Q56" i="49" s="1"/>
  <c r="O56" i="50" s="1"/>
  <c r="Q56" i="50" s="1"/>
  <c r="O56" i="51" s="1"/>
  <c r="Q56" i="51" s="1"/>
  <c r="O56" i="53" s="1"/>
  <c r="Q56" i="53" s="1"/>
  <c r="O56" i="54" s="1"/>
  <c r="Q56" i="54" s="1"/>
  <c r="O56" i="55" s="1"/>
  <c r="Q56" i="55" s="1"/>
  <c r="O56" i="56" s="1"/>
  <c r="Q56" i="56" s="1"/>
  <c r="O56" i="57" s="1"/>
  <c r="Q56" i="57" s="1"/>
  <c r="O133" i="54"/>
  <c r="Q133" i="54" s="1"/>
  <c r="O133" i="55" s="1"/>
  <c r="Q133" i="55" s="1"/>
  <c r="O133" i="56" s="1"/>
  <c r="Q133" i="56" s="1"/>
  <c r="O133" i="57" s="1"/>
  <c r="Q133" i="57" s="1"/>
  <c r="O127" i="49"/>
  <c r="Q127" i="49" s="1"/>
  <c r="O127" i="50" s="1"/>
  <c r="Q127" i="50" s="1"/>
  <c r="O127" i="51" s="1"/>
  <c r="Q127" i="51" s="1"/>
  <c r="O127" i="53" s="1"/>
  <c r="Q127" i="53" s="1"/>
  <c r="O127" i="54" s="1"/>
  <c r="Q127" i="54" s="1"/>
  <c r="O127" i="55" s="1"/>
  <c r="Q127" i="55" s="1"/>
  <c r="O127" i="56" s="1"/>
  <c r="Q127" i="56" s="1"/>
  <c r="O127" i="57" s="1"/>
  <c r="Q127" i="57" s="1"/>
  <c r="O90" i="50"/>
  <c r="Q90" i="50" s="1"/>
  <c r="O90" i="51" s="1"/>
  <c r="Q90" i="51" s="1"/>
  <c r="O90" i="53" s="1"/>
  <c r="Q90" i="53" s="1"/>
  <c r="O90" i="54" s="1"/>
  <c r="Q90" i="54" s="1"/>
  <c r="O90" i="55" s="1"/>
  <c r="Q90" i="55" s="1"/>
  <c r="O90" i="56" s="1"/>
  <c r="Q90" i="56" s="1"/>
  <c r="O90" i="57" s="1"/>
  <c r="Q90" i="57" s="1"/>
  <c r="O69" i="47"/>
  <c r="Q69" i="47" s="1"/>
  <c r="O69" i="48" s="1"/>
  <c r="Q69" i="48" s="1"/>
  <c r="O69" i="49" s="1"/>
  <c r="Q69" i="49" s="1"/>
  <c r="O69" i="50" s="1"/>
  <c r="Q69" i="50" s="1"/>
  <c r="O69" i="51" s="1"/>
  <c r="Q69" i="51" s="1"/>
  <c r="O69" i="53" s="1"/>
  <c r="Q69" i="53" s="1"/>
  <c r="O69" i="54" s="1"/>
  <c r="Q69" i="54" s="1"/>
  <c r="O69" i="55" s="1"/>
  <c r="Q69" i="55" s="1"/>
  <c r="O29" i="51"/>
  <c r="Q29" i="51" s="1"/>
  <c r="O29" i="53" s="1"/>
  <c r="Q29" i="53" s="1"/>
  <c r="O29" i="54" s="1"/>
  <c r="Q29" i="54" s="1"/>
  <c r="O29" i="55" s="1"/>
  <c r="Q29" i="55" s="1"/>
  <c r="O29" i="56" s="1"/>
  <c r="Q29" i="56" s="1"/>
  <c r="O29" i="57" s="1"/>
  <c r="Q29" i="57" s="1"/>
  <c r="O123" i="49"/>
  <c r="Q123" i="49" s="1"/>
  <c r="O123" i="50" s="1"/>
  <c r="Q123" i="50" s="1"/>
  <c r="O123" i="51" s="1"/>
  <c r="Q123" i="51" s="1"/>
  <c r="O123" i="53" s="1"/>
  <c r="Q123" i="53" s="1"/>
  <c r="O123" i="54" s="1"/>
  <c r="Q123" i="54" s="1"/>
  <c r="O123" i="55" s="1"/>
  <c r="Q123" i="55" s="1"/>
  <c r="O123" i="56" s="1"/>
  <c r="Q123" i="56" s="1"/>
  <c r="O123" i="57" s="1"/>
  <c r="Q123" i="57" s="1"/>
  <c r="O83" i="48"/>
  <c r="Q83" i="48" s="1"/>
  <c r="O83" i="49" s="1"/>
  <c r="Q83" i="49" s="1"/>
  <c r="O83" i="50" s="1"/>
  <c r="Q83" i="50" s="1"/>
  <c r="O83" i="51" s="1"/>
  <c r="Q83" i="51" s="1"/>
  <c r="O83" i="53" s="1"/>
  <c r="Q83" i="53" s="1"/>
  <c r="O83" i="54" s="1"/>
  <c r="Q83" i="54" s="1"/>
  <c r="O83" i="55" s="1"/>
  <c r="Q83" i="55" s="1"/>
  <c r="O83" i="56" s="1"/>
  <c r="Q83" i="56" s="1"/>
  <c r="O83" i="57" s="1"/>
  <c r="Q83" i="57" s="1"/>
  <c r="O76" i="47"/>
  <c r="Q76" i="47" s="1"/>
  <c r="O76" i="48" s="1"/>
  <c r="Q76" i="48" s="1"/>
  <c r="O76" i="49" s="1"/>
  <c r="Q76" i="49" s="1"/>
  <c r="O28" i="47"/>
  <c r="Q28" i="47" s="1"/>
  <c r="O28" i="48" s="1"/>
  <c r="Q28" i="48" s="1"/>
  <c r="O28" i="49" s="1"/>
  <c r="Q28" i="49" s="1"/>
  <c r="O28" i="50" s="1"/>
  <c r="Q28" i="50" s="1"/>
  <c r="O28" i="51" s="1"/>
  <c r="Q28" i="51" s="1"/>
  <c r="O28" i="53" s="1"/>
  <c r="Q28" i="53" s="1"/>
  <c r="O28" i="54" s="1"/>
  <c r="Q28" i="54" s="1"/>
  <c r="O28" i="55" s="1"/>
  <c r="Q28" i="55" s="1"/>
  <c r="O28" i="56" s="1"/>
  <c r="Q28" i="56" s="1"/>
  <c r="O28" i="57" s="1"/>
  <c r="Q28" i="57" s="1"/>
  <c r="O48" i="48"/>
  <c r="Q48" i="48" s="1"/>
  <c r="Y43" i="47"/>
  <c r="O217" i="51"/>
  <c r="Q217" i="51" s="1"/>
  <c r="O217" i="53" s="1"/>
  <c r="Q217" i="53" s="1"/>
  <c r="O217" i="54" s="1"/>
  <c r="Q217" i="54" s="1"/>
  <c r="O217" i="55" s="1"/>
  <c r="Q217" i="55" s="1"/>
  <c r="O217" i="56" s="1"/>
  <c r="Q217" i="56" s="1"/>
  <c r="O217" i="57" s="1"/>
  <c r="Q217" i="57" s="1"/>
  <c r="O60" i="53"/>
  <c r="Q60" i="53" s="1"/>
  <c r="O60" i="54" s="1"/>
  <c r="Q60" i="54" s="1"/>
  <c r="O60" i="55" s="1"/>
  <c r="Q60" i="55" s="1"/>
  <c r="O60" i="56" s="1"/>
  <c r="Q60" i="56" s="1"/>
  <c r="O60" i="57" s="1"/>
  <c r="Q60" i="57" s="1"/>
  <c r="O141" i="53"/>
  <c r="Q141" i="53" s="1"/>
  <c r="O141" i="54" s="1"/>
  <c r="Q141" i="54" s="1"/>
  <c r="O141" i="55" s="1"/>
  <c r="Q141" i="55" s="1"/>
  <c r="O132" i="47"/>
  <c r="Q132" i="47" s="1"/>
  <c r="O132" i="48" s="1"/>
  <c r="Q132" i="48" s="1"/>
  <c r="O132" i="49" s="1"/>
  <c r="Q132" i="49" s="1"/>
  <c r="O132" i="50" s="1"/>
  <c r="Q132" i="50" s="1"/>
  <c r="O132" i="51" s="1"/>
  <c r="Q132" i="51" s="1"/>
  <c r="O132" i="53" s="1"/>
  <c r="Q132" i="53" s="1"/>
  <c r="O132" i="54" s="1"/>
  <c r="Q132" i="54" s="1"/>
  <c r="O132" i="55" s="1"/>
  <c r="Q132" i="55" s="1"/>
  <c r="O132" i="56" s="1"/>
  <c r="Q132" i="56" s="1"/>
  <c r="O132" i="57" s="1"/>
  <c r="Q132" i="57" s="1"/>
  <c r="O89" i="53"/>
  <c r="Q89" i="53" s="1"/>
  <c r="O89" i="54" s="1"/>
  <c r="Q89" i="54" s="1"/>
  <c r="O89" i="55" s="1"/>
  <c r="Q89" i="55" s="1"/>
  <c r="O89" i="56" s="1"/>
  <c r="Q89" i="56" s="1"/>
  <c r="O89" i="57" s="1"/>
  <c r="Q89" i="57" s="1"/>
  <c r="O68" i="47"/>
  <c r="Q68" i="47" s="1"/>
  <c r="O68" i="48" s="1"/>
  <c r="Q68" i="48" s="1"/>
  <c r="O68" i="49" s="1"/>
  <c r="Q68" i="49" s="1"/>
  <c r="O68" i="50" s="1"/>
  <c r="Q68" i="50" s="1"/>
  <c r="O68" i="51" s="1"/>
  <c r="Q68" i="51" s="1"/>
  <c r="O68" i="53" s="1"/>
  <c r="Q68" i="53" s="1"/>
  <c r="O68" i="54" s="1"/>
  <c r="Q68" i="54" s="1"/>
  <c r="O68" i="55" s="1"/>
  <c r="Q68" i="55" s="1"/>
  <c r="O68" i="56" s="1"/>
  <c r="Q68" i="56" s="1"/>
  <c r="O68" i="57" s="1"/>
  <c r="Q68" i="57" s="1"/>
  <c r="O26" i="47"/>
  <c r="Q26" i="47" s="1"/>
  <c r="O26" i="48" s="1"/>
  <c r="Q26" i="48" s="1"/>
  <c r="O26" i="49" s="1"/>
  <c r="Q26" i="49" s="1"/>
  <c r="O26" i="50" s="1"/>
  <c r="Q26" i="50" s="1"/>
  <c r="O26" i="51" s="1"/>
  <c r="Q26" i="51" s="1"/>
  <c r="O26" i="53" s="1"/>
  <c r="Q26" i="53" s="1"/>
  <c r="O26" i="54" s="1"/>
  <c r="Q26" i="54" s="1"/>
  <c r="O26" i="55" s="1"/>
  <c r="Q26" i="55" s="1"/>
  <c r="O26" i="56" s="1"/>
  <c r="Q26" i="56" s="1"/>
  <c r="O26" i="57" s="1"/>
  <c r="Q26" i="57" s="1"/>
  <c r="O187" i="48"/>
  <c r="Q187" i="48" s="1"/>
  <c r="O187" i="49" s="1"/>
  <c r="Q187" i="49" s="1"/>
  <c r="O187" i="50" s="1"/>
  <c r="Q187" i="50" s="1"/>
  <c r="O187" i="51" s="1"/>
  <c r="Q187" i="51" s="1"/>
  <c r="O187" i="53" s="1"/>
  <c r="Q187" i="53" s="1"/>
  <c r="O187" i="54" s="1"/>
  <c r="Q187" i="54" s="1"/>
  <c r="O187" i="55" s="1"/>
  <c r="Q187" i="55" s="1"/>
  <c r="O152" i="49"/>
  <c r="Q152" i="49" s="1"/>
  <c r="O152" i="50" s="1"/>
  <c r="Q152" i="50" s="1"/>
  <c r="O152" i="51" s="1"/>
  <c r="Q152" i="51" s="1"/>
  <c r="O152" i="53" s="1"/>
  <c r="Q152" i="53" s="1"/>
  <c r="O152" i="54" s="1"/>
  <c r="Q152" i="54" s="1"/>
  <c r="O152" i="55" s="1"/>
  <c r="Q152" i="55" s="1"/>
  <c r="O37" i="47"/>
  <c r="Q37" i="47" s="1"/>
  <c r="O37" i="48" s="1"/>
  <c r="Q37" i="48" s="1"/>
  <c r="O37" i="49" s="1"/>
  <c r="Q37" i="49" s="1"/>
  <c r="O37" i="50" s="1"/>
  <c r="Q37" i="50" s="1"/>
  <c r="O37" i="51" s="1"/>
  <c r="Q37" i="51" s="1"/>
  <c r="O37" i="53" s="1"/>
  <c r="Q37" i="53" s="1"/>
  <c r="O37" i="54" s="1"/>
  <c r="Q37" i="54" s="1"/>
  <c r="O37" i="55" s="1"/>
  <c r="Q37" i="55" s="1"/>
  <c r="O37" i="56" s="1"/>
  <c r="Q37" i="56" s="1"/>
  <c r="O37" i="57" s="1"/>
  <c r="Q37" i="57" s="1"/>
  <c r="Q137" i="44"/>
  <c r="O137" i="46" s="1"/>
  <c r="Q137" i="46" s="1"/>
  <c r="O137" i="47" s="1"/>
  <c r="Q137" i="47" s="1"/>
  <c r="O137" i="48" s="1"/>
  <c r="Q137" i="48" s="1"/>
  <c r="O137" i="49" s="1"/>
  <c r="Q137" i="49" s="1"/>
  <c r="O137" i="50" s="1"/>
  <c r="Q137" i="50" s="1"/>
  <c r="O137" i="51" s="1"/>
  <c r="Q137" i="51" s="1"/>
  <c r="O137" i="53" s="1"/>
  <c r="Q137" i="53" s="1"/>
  <c r="O137" i="54" s="1"/>
  <c r="Q137" i="54" s="1"/>
  <c r="O137" i="55" s="1"/>
  <c r="Q137" i="55" s="1"/>
  <c r="O137" i="56" s="1"/>
  <c r="Q137" i="56" s="1"/>
  <c r="O137" i="57" s="1"/>
  <c r="Q137" i="57" s="1"/>
  <c r="Q181" i="44"/>
  <c r="O181" i="46" s="1"/>
  <c r="Q181" i="46" s="1"/>
  <c r="O181" i="47" s="1"/>
  <c r="Q181" i="47" s="1"/>
  <c r="O181" i="48" s="1"/>
  <c r="Q181" i="48" s="1"/>
  <c r="O181" i="49" s="1"/>
  <c r="Q181" i="49" s="1"/>
  <c r="O181" i="50" s="1"/>
  <c r="Q181" i="50" s="1"/>
  <c r="O181" i="51" s="1"/>
  <c r="Q181" i="51" s="1"/>
  <c r="O181" i="53" s="1"/>
  <c r="Q181" i="53" s="1"/>
  <c r="Q166" i="44"/>
  <c r="O166" i="46" s="1"/>
  <c r="Q166" i="46" s="1"/>
  <c r="Q126" i="44"/>
  <c r="O126" i="46" s="1"/>
  <c r="Q126" i="46" s="1"/>
  <c r="Q77" i="44"/>
  <c r="O77" i="46" s="1"/>
  <c r="Q77" i="46" s="1"/>
  <c r="Q57" i="44"/>
  <c r="O57" i="46" s="1"/>
  <c r="Q57" i="46" s="1"/>
  <c r="O57" i="47" s="1"/>
  <c r="Q57" i="47" s="1"/>
  <c r="O57" i="48" s="1"/>
  <c r="Q57" i="48" s="1"/>
  <c r="O57" i="49" s="1"/>
  <c r="Q57" i="49" s="1"/>
  <c r="Q222" i="44"/>
  <c r="O222" i="46" s="1"/>
  <c r="Q222" i="46" s="1"/>
  <c r="O222" i="47" s="1"/>
  <c r="Q222" i="47" s="1"/>
  <c r="O222" i="48" s="1"/>
  <c r="Q222" i="48" s="1"/>
  <c r="O222" i="49" s="1"/>
  <c r="Q222" i="49" s="1"/>
  <c r="O222" i="50" s="1"/>
  <c r="Q222" i="50" s="1"/>
  <c r="O222" i="51" s="1"/>
  <c r="Q222" i="51" s="1"/>
  <c r="O222" i="53" s="1"/>
  <c r="Q222" i="53" s="1"/>
  <c r="O222" i="54" s="1"/>
  <c r="Q222" i="54" s="1"/>
  <c r="O222" i="55" s="1"/>
  <c r="Q222" i="55" s="1"/>
  <c r="O222" i="56" s="1"/>
  <c r="Q222" i="56" s="1"/>
  <c r="O222" i="57" s="1"/>
  <c r="Q222" i="57" s="1"/>
  <c r="Q183" i="44"/>
  <c r="O183" i="46" s="1"/>
  <c r="Q183" i="46" s="1"/>
  <c r="O183" i="47" s="1"/>
  <c r="Q183" i="47" s="1"/>
  <c r="O183" i="48" s="1"/>
  <c r="Q183" i="48" s="1"/>
  <c r="O183" i="49" s="1"/>
  <c r="Q183" i="49" s="1"/>
  <c r="O183" i="50" s="1"/>
  <c r="Q183" i="50" s="1"/>
  <c r="O183" i="51" s="1"/>
  <c r="Q183" i="51" s="1"/>
  <c r="O183" i="53" s="1"/>
  <c r="Q183" i="53" s="1"/>
  <c r="O183" i="54" s="1"/>
  <c r="Q183" i="54" s="1"/>
  <c r="O183" i="55" s="1"/>
  <c r="Q183" i="55" s="1"/>
  <c r="O183" i="56" s="1"/>
  <c r="Q183" i="56" s="1"/>
  <c r="O183" i="57" s="1"/>
  <c r="Q183" i="57" s="1"/>
  <c r="Q64" i="44"/>
  <c r="O64" i="46" s="1"/>
  <c r="Q64" i="46" s="1"/>
  <c r="O64" i="47" s="1"/>
  <c r="Q64" i="47" s="1"/>
  <c r="O64" i="48" s="1"/>
  <c r="Q64" i="48" s="1"/>
  <c r="O64" i="49" s="1"/>
  <c r="Q64" i="49" s="1"/>
  <c r="Q44" i="44"/>
  <c r="O44" i="46" s="1"/>
  <c r="Q44" i="46" s="1"/>
  <c r="Q165" i="44"/>
  <c r="O165" i="46" s="1"/>
  <c r="Q165" i="46" s="1"/>
  <c r="Q161" i="44"/>
  <c r="O161" i="46" s="1"/>
  <c r="Q161" i="46" s="1"/>
  <c r="O161" i="47" s="1"/>
  <c r="Q161" i="47" s="1"/>
  <c r="Q140" i="44"/>
  <c r="O140" i="46" s="1"/>
  <c r="Q140" i="46" s="1"/>
  <c r="Q129" i="44"/>
  <c r="O129" i="46" s="1"/>
  <c r="Q129" i="46" s="1"/>
  <c r="O129" i="47" s="1"/>
  <c r="Q129" i="47" s="1"/>
  <c r="O129" i="48" s="1"/>
  <c r="Q129" i="48" s="1"/>
  <c r="O129" i="49" s="1"/>
  <c r="Q129" i="49" s="1"/>
  <c r="O129" i="50" s="1"/>
  <c r="Q129" i="50" s="1"/>
  <c r="O129" i="51" s="1"/>
  <c r="Q129" i="51" s="1"/>
  <c r="O129" i="53" s="1"/>
  <c r="Q129" i="53" s="1"/>
  <c r="O129" i="54" s="1"/>
  <c r="Q129" i="54" s="1"/>
  <c r="O129" i="55" s="1"/>
  <c r="Q129" i="55" s="1"/>
  <c r="O129" i="56" s="1"/>
  <c r="Q129" i="56" s="1"/>
  <c r="O129" i="57" s="1"/>
  <c r="Q129" i="57" s="1"/>
  <c r="Q32" i="44"/>
  <c r="O32" i="46" s="1"/>
  <c r="Q32" i="46" s="1"/>
  <c r="O32" i="47" s="1"/>
  <c r="Q32" i="47" s="1"/>
  <c r="O32" i="48" s="1"/>
  <c r="Q32" i="48" s="1"/>
  <c r="O32" i="49" s="1"/>
  <c r="Q32" i="49" s="1"/>
  <c r="O32" i="50" s="1"/>
  <c r="Q32" i="50" s="1"/>
  <c r="O32" i="51" s="1"/>
  <c r="Q32" i="51" s="1"/>
  <c r="O32" i="53" s="1"/>
  <c r="Q32" i="53" s="1"/>
  <c r="O32" i="54" s="1"/>
  <c r="Q32" i="54" s="1"/>
  <c r="O32" i="55" s="1"/>
  <c r="Q32" i="55" s="1"/>
  <c r="O32" i="56" s="1"/>
  <c r="Q32" i="56" s="1"/>
  <c r="O32" i="57" s="1"/>
  <c r="Q32" i="57" s="1"/>
  <c r="Q16" i="44"/>
  <c r="O16" i="46" s="1"/>
  <c r="Q16" i="46" s="1"/>
  <c r="O16" i="47" s="1"/>
  <c r="Q16" i="47" s="1"/>
  <c r="O16" i="48" s="1"/>
  <c r="Q16" i="48" s="1"/>
  <c r="O16" i="49" s="1"/>
  <c r="Q16" i="49" s="1"/>
  <c r="O16" i="50" s="1"/>
  <c r="Q16" i="50" s="1"/>
  <c r="O16" i="51" s="1"/>
  <c r="Q16" i="51" s="1"/>
  <c r="O16" i="53" s="1"/>
  <c r="Q16" i="53" s="1"/>
  <c r="O16" i="54" s="1"/>
  <c r="Q16" i="54" s="1"/>
  <c r="O16" i="55" s="1"/>
  <c r="Q16" i="55" s="1"/>
  <c r="O16" i="56" s="1"/>
  <c r="Q16" i="56" s="1"/>
  <c r="O16" i="57" s="1"/>
  <c r="Q16" i="57" s="1"/>
  <c r="Q199" i="44"/>
  <c r="O199" i="46" s="1"/>
  <c r="Q199" i="46" s="1"/>
  <c r="O199" i="47" s="1"/>
  <c r="Q199" i="47" s="1"/>
  <c r="O199" i="48" s="1"/>
  <c r="Q199" i="48" s="1"/>
  <c r="O199" i="49" s="1"/>
  <c r="Q199" i="49" s="1"/>
  <c r="O199" i="50" s="1"/>
  <c r="Q199" i="50" s="1"/>
  <c r="O199" i="51" s="1"/>
  <c r="Q199" i="51" s="1"/>
  <c r="O199" i="53" s="1"/>
  <c r="Q199" i="53" s="1"/>
  <c r="O199" i="54" s="1"/>
  <c r="Q199" i="54" s="1"/>
  <c r="O199" i="55" s="1"/>
  <c r="Q199" i="55" s="1"/>
  <c r="O199" i="56" s="1"/>
  <c r="Q199" i="56" s="1"/>
  <c r="O199" i="57" s="1"/>
  <c r="Q199" i="57" s="1"/>
  <c r="Q81" i="44"/>
  <c r="O81" i="46" s="1"/>
  <c r="Q81" i="46" s="1"/>
  <c r="O81" i="47" s="1"/>
  <c r="Q81" i="47" s="1"/>
  <c r="O81" i="48" s="1"/>
  <c r="Q81" i="48" s="1"/>
  <c r="O81" i="49" s="1"/>
  <c r="Q81" i="49" s="1"/>
  <c r="O81" i="50" s="1"/>
  <c r="Q81" i="50" s="1"/>
  <c r="O81" i="51" s="1"/>
  <c r="Q81" i="51" s="1"/>
  <c r="O81" i="53" s="1"/>
  <c r="Q81" i="53" s="1"/>
  <c r="O81" i="54" s="1"/>
  <c r="Q81" i="54" s="1"/>
  <c r="O81" i="55" s="1"/>
  <c r="Q81" i="55" s="1"/>
  <c r="Q204" i="44"/>
  <c r="O204" i="46" s="1"/>
  <c r="Q204" i="46" s="1"/>
  <c r="O204" i="47" s="1"/>
  <c r="Q204" i="47" s="1"/>
  <c r="Q125" i="44"/>
  <c r="O125" i="46" s="1"/>
  <c r="Q125" i="46" s="1"/>
  <c r="O125" i="47" s="1"/>
  <c r="Q125" i="47" s="1"/>
  <c r="O125" i="48" s="1"/>
  <c r="Q125" i="48" s="1"/>
  <c r="O125" i="49" s="1"/>
  <c r="Q125" i="49" s="1"/>
  <c r="O125" i="50" s="1"/>
  <c r="Q125" i="50" s="1"/>
  <c r="O125" i="51" s="1"/>
  <c r="Q125" i="51" s="1"/>
  <c r="O125" i="53" s="1"/>
  <c r="Q125" i="53" s="1"/>
  <c r="O125" i="54" s="1"/>
  <c r="Q125" i="54" s="1"/>
  <c r="O125" i="55" s="1"/>
  <c r="Q125" i="55" s="1"/>
  <c r="O125" i="56" s="1"/>
  <c r="Q125" i="56" s="1"/>
  <c r="O125" i="57" s="1"/>
  <c r="Q125" i="57" s="1"/>
  <c r="Q205" i="44"/>
  <c r="O205" i="46" s="1"/>
  <c r="Q205" i="46" s="1"/>
  <c r="O205" i="47" s="1"/>
  <c r="Q205" i="47" s="1"/>
  <c r="Q202" i="44"/>
  <c r="O202" i="46" s="1"/>
  <c r="Q202" i="46" s="1"/>
  <c r="O202" i="47" s="1"/>
  <c r="Q202" i="47" s="1"/>
  <c r="O202" i="48" s="1"/>
  <c r="Q202" i="48" s="1"/>
  <c r="O202" i="49" s="1"/>
  <c r="Q202" i="49" s="1"/>
  <c r="O202" i="50" s="1"/>
  <c r="Q202" i="50" s="1"/>
  <c r="O202" i="51" s="1"/>
  <c r="Q202" i="51" s="1"/>
  <c r="O202" i="53" s="1"/>
  <c r="Q202" i="53" s="1"/>
  <c r="O202" i="54" s="1"/>
  <c r="Q202" i="54" s="1"/>
  <c r="O202" i="55" s="1"/>
  <c r="Q202" i="55" s="1"/>
  <c r="O202" i="56" s="1"/>
  <c r="Q202" i="56" s="1"/>
  <c r="O202" i="57" s="1"/>
  <c r="Q202" i="57" s="1"/>
  <c r="Q118" i="44"/>
  <c r="O118" i="46" s="1"/>
  <c r="Q118" i="46" s="1"/>
  <c r="O118" i="47" s="1"/>
  <c r="Q118" i="47" s="1"/>
  <c r="O118" i="48" s="1"/>
  <c r="Q118" i="48" s="1"/>
  <c r="O118" i="49" s="1"/>
  <c r="Q118" i="49" s="1"/>
  <c r="O118" i="50" s="1"/>
  <c r="Q118" i="50" s="1"/>
  <c r="O118" i="51" s="1"/>
  <c r="Q118" i="51" s="1"/>
  <c r="O118" i="53" s="1"/>
  <c r="Q118" i="53" s="1"/>
  <c r="O118" i="54" s="1"/>
  <c r="Q118" i="54" s="1"/>
  <c r="O118" i="55" s="1"/>
  <c r="Q118" i="55" s="1"/>
  <c r="O118" i="56" s="1"/>
  <c r="Q118" i="56" s="1"/>
  <c r="O118" i="57" s="1"/>
  <c r="Q118" i="57" s="1"/>
  <c r="Q195" i="44"/>
  <c r="O195" i="46" s="1"/>
  <c r="Q195" i="46" s="1"/>
  <c r="O195" i="47" s="1"/>
  <c r="Q195" i="47" s="1"/>
  <c r="O195" i="48" s="1"/>
  <c r="Q195" i="48" s="1"/>
  <c r="O195" i="49" s="1"/>
  <c r="Q195" i="49" s="1"/>
  <c r="O195" i="50" s="1"/>
  <c r="Q195" i="50" s="1"/>
  <c r="O195" i="51" s="1"/>
  <c r="Q195" i="51" s="1"/>
  <c r="O195" i="53" s="1"/>
  <c r="Q195" i="53" s="1"/>
  <c r="O195" i="54" s="1"/>
  <c r="Q195" i="54" s="1"/>
  <c r="O195" i="55" s="1"/>
  <c r="Q195" i="55" s="1"/>
  <c r="O195" i="56" s="1"/>
  <c r="Q195" i="56" s="1"/>
  <c r="O195" i="57" s="1"/>
  <c r="Q195" i="57" s="1"/>
  <c r="Q87" i="44"/>
  <c r="O87" i="46" s="1"/>
  <c r="Q87" i="46" s="1"/>
  <c r="O87" i="47" s="1"/>
  <c r="Q87" i="47" s="1"/>
  <c r="O87" i="48" s="1"/>
  <c r="Q87" i="48" s="1"/>
  <c r="O87" i="49" s="1"/>
  <c r="Q87" i="49" s="1"/>
  <c r="O87" i="50" s="1"/>
  <c r="Q87" i="50" s="1"/>
  <c r="O87" i="51" s="1"/>
  <c r="Q87" i="51" s="1"/>
  <c r="Q102" i="44"/>
  <c r="O102" i="46" s="1"/>
  <c r="Q102" i="46" s="1"/>
  <c r="O102" i="47" s="1"/>
  <c r="Q102" i="47" s="1"/>
  <c r="O102" i="48" s="1"/>
  <c r="Q102" i="48" s="1"/>
  <c r="O102" i="49" s="1"/>
  <c r="Q102" i="49" s="1"/>
  <c r="O102" i="50" s="1"/>
  <c r="Q102" i="50" s="1"/>
  <c r="O102" i="51" s="1"/>
  <c r="Q102" i="51" s="1"/>
  <c r="O102" i="53" s="1"/>
  <c r="Q102" i="53" s="1"/>
  <c r="O102" i="54" s="1"/>
  <c r="Q102" i="54" s="1"/>
  <c r="O102" i="55" s="1"/>
  <c r="Q102" i="55" s="1"/>
  <c r="O102" i="56" s="1"/>
  <c r="Q102" i="56" s="1"/>
  <c r="O102" i="57" s="1"/>
  <c r="Q102" i="57" s="1"/>
  <c r="Q219" i="44"/>
  <c r="O219" i="46" s="1"/>
  <c r="Q219" i="46" s="1"/>
  <c r="O219" i="47" s="1"/>
  <c r="Q219" i="47" s="1"/>
  <c r="O219" i="48" s="1"/>
  <c r="Q219" i="48" s="1"/>
  <c r="O219" i="49" s="1"/>
  <c r="Q219" i="49" s="1"/>
  <c r="O219" i="50" s="1"/>
  <c r="Q219" i="50" s="1"/>
  <c r="O219" i="51" s="1"/>
  <c r="Q219" i="51" s="1"/>
  <c r="O219" i="53" s="1"/>
  <c r="Q219" i="53" s="1"/>
  <c r="O219" i="54" s="1"/>
  <c r="Q219" i="54" s="1"/>
  <c r="O219" i="55" s="1"/>
  <c r="Q219" i="55" s="1"/>
  <c r="O219" i="56" s="1"/>
  <c r="Q219" i="56" s="1"/>
  <c r="O219" i="57" s="1"/>
  <c r="Q219" i="57" s="1"/>
  <c r="Q173" i="44"/>
  <c r="O173" i="46" s="1"/>
  <c r="Q173" i="46" s="1"/>
  <c r="O173" i="47" s="1"/>
  <c r="Q173" i="47" s="1"/>
  <c r="O173" i="48" s="1"/>
  <c r="Q173" i="48" s="1"/>
  <c r="O173" i="49" s="1"/>
  <c r="Q173" i="49" s="1"/>
  <c r="O173" i="50" s="1"/>
  <c r="Q173" i="50" s="1"/>
  <c r="Q45" i="44"/>
  <c r="O45" i="46" s="1"/>
  <c r="Q45" i="46" s="1"/>
  <c r="O45" i="47" s="1"/>
  <c r="Q45" i="47" s="1"/>
  <c r="O45" i="48" s="1"/>
  <c r="Q45" i="48" s="1"/>
  <c r="O45" i="49" s="1"/>
  <c r="Q45" i="49" s="1"/>
  <c r="Q71" i="44"/>
  <c r="O71" i="46" s="1"/>
  <c r="Q71" i="46" s="1"/>
  <c r="O71" i="47" s="1"/>
  <c r="Q71" i="47" s="1"/>
  <c r="O71" i="48" s="1"/>
  <c r="Q71" i="48" s="1"/>
  <c r="O71" i="49" s="1"/>
  <c r="Q71" i="49" s="1"/>
  <c r="O71" i="50" s="1"/>
  <c r="Q71" i="50" s="1"/>
  <c r="O71" i="51" s="1"/>
  <c r="Q71" i="51" s="1"/>
  <c r="O71" i="53" s="1"/>
  <c r="Q71" i="53" s="1"/>
  <c r="O71" i="54" s="1"/>
  <c r="Q71" i="54" s="1"/>
  <c r="O71" i="55" s="1"/>
  <c r="Q71" i="55" s="1"/>
  <c r="O71" i="56" s="1"/>
  <c r="Q71" i="56" s="1"/>
  <c r="O71" i="57" s="1"/>
  <c r="Q71" i="57" s="1"/>
  <c r="Q200" i="44"/>
  <c r="O200" i="46" s="1"/>
  <c r="Q200" i="46" s="1"/>
  <c r="O200" i="47" s="1"/>
  <c r="Q200" i="47" s="1"/>
  <c r="O200" i="48" s="1"/>
  <c r="Q200" i="48" s="1"/>
  <c r="O200" i="49" s="1"/>
  <c r="Q200" i="49" s="1"/>
  <c r="O200" i="50" s="1"/>
  <c r="Q200" i="50" s="1"/>
  <c r="O200" i="51" s="1"/>
  <c r="Q200" i="51" s="1"/>
  <c r="O200" i="53" s="1"/>
  <c r="Q200" i="53" s="1"/>
  <c r="O200" i="54" s="1"/>
  <c r="Q200" i="54" s="1"/>
  <c r="O200" i="55" s="1"/>
  <c r="Q200" i="55" s="1"/>
  <c r="O200" i="56" s="1"/>
  <c r="Q200" i="56" s="1"/>
  <c r="O200" i="57" s="1"/>
  <c r="Q200" i="57" s="1"/>
  <c r="Q176" i="44"/>
  <c r="O176" i="46" s="1"/>
  <c r="Q176" i="46" s="1"/>
  <c r="O176" i="47" s="1"/>
  <c r="Q176" i="47" s="1"/>
  <c r="O176" i="48" s="1"/>
  <c r="Q176" i="48" s="1"/>
  <c r="O176" i="49" s="1"/>
  <c r="Q176" i="49" s="1"/>
  <c r="O176" i="50" s="1"/>
  <c r="Q176" i="50" s="1"/>
  <c r="O176" i="51" s="1"/>
  <c r="Q176" i="51" s="1"/>
  <c r="O176" i="53" s="1"/>
  <c r="Q176" i="53" s="1"/>
  <c r="O176" i="54" s="1"/>
  <c r="Q176" i="54" s="1"/>
  <c r="O176" i="55" s="1"/>
  <c r="Q176" i="55" s="1"/>
  <c r="O176" i="56" s="1"/>
  <c r="Q176" i="56" s="1"/>
  <c r="O176" i="57" s="1"/>
  <c r="Q176" i="57" s="1"/>
  <c r="Q103" i="44"/>
  <c r="O103" i="46" s="1"/>
  <c r="Q103" i="46" s="1"/>
  <c r="O103" i="47" s="1"/>
  <c r="Q103" i="47" s="1"/>
  <c r="O103" i="48" s="1"/>
  <c r="Q103" i="48" s="1"/>
  <c r="O103" i="49" s="1"/>
  <c r="Q103" i="49" s="1"/>
  <c r="O103" i="50" s="1"/>
  <c r="Q103" i="50" s="1"/>
  <c r="O103" i="51" s="1"/>
  <c r="Q103" i="51" s="1"/>
  <c r="O103" i="53" s="1"/>
  <c r="Q103" i="53" s="1"/>
  <c r="O103" i="54" s="1"/>
  <c r="Q103" i="54" s="1"/>
  <c r="O103" i="55" s="1"/>
  <c r="Q103" i="55" s="1"/>
  <c r="O103" i="56" s="1"/>
  <c r="Q103" i="56" s="1"/>
  <c r="O103" i="57" s="1"/>
  <c r="Q103" i="57" s="1"/>
  <c r="Q98" i="44"/>
  <c r="O98" i="46" s="1"/>
  <c r="Q98" i="46" s="1"/>
  <c r="O98" i="47" s="1"/>
  <c r="Q98" i="47" s="1"/>
  <c r="O98" i="48" s="1"/>
  <c r="Q98" i="48" s="1"/>
  <c r="O98" i="49" s="1"/>
  <c r="Q98" i="49" s="1"/>
  <c r="Q194" i="44"/>
  <c r="O194" i="46" s="1"/>
  <c r="Q194" i="46" s="1"/>
  <c r="O194" i="47" s="1"/>
  <c r="Q194" i="47" s="1"/>
  <c r="O194" i="48" s="1"/>
  <c r="Q194" i="48" s="1"/>
  <c r="O194" i="49" s="1"/>
  <c r="Q194" i="49" s="1"/>
  <c r="O194" i="50" s="1"/>
  <c r="Q194" i="50" s="1"/>
  <c r="O194" i="51" s="1"/>
  <c r="Q194" i="51" s="1"/>
  <c r="O194" i="53" s="1"/>
  <c r="Q194" i="53" s="1"/>
  <c r="O194" i="54" s="1"/>
  <c r="Q194" i="54" s="1"/>
  <c r="O194" i="55" s="1"/>
  <c r="Q194" i="55" s="1"/>
  <c r="O194" i="56" s="1"/>
  <c r="Q194" i="56" s="1"/>
  <c r="O194" i="57" s="1"/>
  <c r="Q194" i="57" s="1"/>
  <c r="Q138" i="44"/>
  <c r="O138" i="46" s="1"/>
  <c r="Q138" i="46" s="1"/>
  <c r="O138" i="47" s="1"/>
  <c r="Q138" i="47" s="1"/>
  <c r="O138" i="48" s="1"/>
  <c r="Q138" i="48" s="1"/>
  <c r="O138" i="49" s="1"/>
  <c r="Q138" i="49" s="1"/>
  <c r="O138" i="50" s="1"/>
  <c r="Q138" i="50" s="1"/>
  <c r="O138" i="51" s="1"/>
  <c r="Q138" i="51" s="1"/>
  <c r="O138" i="53" s="1"/>
  <c r="Q138" i="53" s="1"/>
  <c r="O138" i="54" s="1"/>
  <c r="Q138" i="54" s="1"/>
  <c r="O138" i="55" s="1"/>
  <c r="Q138" i="55" s="1"/>
  <c r="O138" i="56" s="1"/>
  <c r="Q138" i="56" s="1"/>
  <c r="O138" i="57" s="1"/>
  <c r="Q138" i="57" s="1"/>
  <c r="Q113" i="44"/>
  <c r="O113" i="46" s="1"/>
  <c r="Q113" i="46" s="1"/>
  <c r="O113" i="47" s="1"/>
  <c r="Q113" i="47" s="1"/>
  <c r="O113" i="48" s="1"/>
  <c r="Q113" i="48" s="1"/>
  <c r="O113" i="49" s="1"/>
  <c r="Q113" i="49" s="1"/>
  <c r="O113" i="50" s="1"/>
  <c r="Q113" i="50" s="1"/>
  <c r="O113" i="51" s="1"/>
  <c r="Q113" i="51" s="1"/>
  <c r="O113" i="53" s="1"/>
  <c r="Q113" i="53" s="1"/>
  <c r="O113" i="54" s="1"/>
  <c r="Q113" i="54" s="1"/>
  <c r="O113" i="55" s="1"/>
  <c r="Q113" i="55" s="1"/>
  <c r="O113" i="56" s="1"/>
  <c r="Q113" i="56" s="1"/>
  <c r="O113" i="57" s="1"/>
  <c r="Q113" i="57" s="1"/>
  <c r="Q25" i="44"/>
  <c r="O25" i="46" s="1"/>
  <c r="Q25" i="46" s="1"/>
  <c r="O25" i="47" s="1"/>
  <c r="Q25" i="47" s="1"/>
  <c r="O25" i="48" s="1"/>
  <c r="Q25" i="48" s="1"/>
  <c r="O25" i="49" s="1"/>
  <c r="Q25" i="49" s="1"/>
  <c r="O25" i="50" s="1"/>
  <c r="Q25" i="50" s="1"/>
  <c r="O25" i="51" s="1"/>
  <c r="Q25" i="51" s="1"/>
  <c r="O25" i="53" s="1"/>
  <c r="Q25" i="53" s="1"/>
  <c r="O25" i="54" s="1"/>
  <c r="Q25" i="54" s="1"/>
  <c r="O25" i="55" s="1"/>
  <c r="Q25" i="55" s="1"/>
  <c r="O25" i="56" s="1"/>
  <c r="Q25" i="56" s="1"/>
  <c r="O25" i="57" s="1"/>
  <c r="Q25" i="57" s="1"/>
  <c r="Q130" i="44"/>
  <c r="O130" i="46" s="1"/>
  <c r="Q130" i="46" s="1"/>
  <c r="O130" i="47" s="1"/>
  <c r="Q130" i="47" s="1"/>
  <c r="O130" i="48" s="1"/>
  <c r="Q130" i="48" s="1"/>
  <c r="O130" i="49" s="1"/>
  <c r="Q130" i="49" s="1"/>
  <c r="O130" i="50" s="1"/>
  <c r="Q130" i="50" s="1"/>
  <c r="O130" i="51" s="1"/>
  <c r="Q130" i="51" s="1"/>
  <c r="O130" i="53" s="1"/>
  <c r="Q130" i="53" s="1"/>
  <c r="O130" i="54" s="1"/>
  <c r="Q130" i="54" s="1"/>
  <c r="O130" i="55" s="1"/>
  <c r="Q130" i="55" s="1"/>
  <c r="O130" i="56" s="1"/>
  <c r="Q130" i="56" s="1"/>
  <c r="O130" i="57" s="1"/>
  <c r="Q130" i="57" s="1"/>
  <c r="Q51" i="44"/>
  <c r="O51" i="46" s="1"/>
  <c r="Q51" i="46" s="1"/>
  <c r="O51" i="47" s="1"/>
  <c r="Q51" i="47" s="1"/>
  <c r="O51" i="48" s="1"/>
  <c r="Q51" i="48" s="1"/>
  <c r="Q193" i="44"/>
  <c r="O193" i="46" s="1"/>
  <c r="Q193" i="46" s="1"/>
  <c r="O193" i="47" s="1"/>
  <c r="Q193" i="47" s="1"/>
  <c r="O193" i="48" s="1"/>
  <c r="Q193" i="48" s="1"/>
  <c r="O193" i="49" s="1"/>
  <c r="Q193" i="49" s="1"/>
  <c r="O193" i="50" s="1"/>
  <c r="Q193" i="50" s="1"/>
  <c r="O193" i="51" s="1"/>
  <c r="Q193" i="51" s="1"/>
  <c r="Q177" i="44"/>
  <c r="O177" i="46" s="1"/>
  <c r="Q177" i="46" s="1"/>
  <c r="O177" i="47" s="1"/>
  <c r="Q177" i="47" s="1"/>
  <c r="O177" i="48" s="1"/>
  <c r="Q177" i="48" s="1"/>
  <c r="O177" i="49" s="1"/>
  <c r="Q177" i="49" s="1"/>
  <c r="O177" i="50" s="1"/>
  <c r="Q177" i="50" s="1"/>
  <c r="O177" i="51" s="1"/>
  <c r="Q177" i="51" s="1"/>
  <c r="O177" i="53" s="1"/>
  <c r="Q177" i="53" s="1"/>
  <c r="O177" i="54" s="1"/>
  <c r="Q177" i="54" s="1"/>
  <c r="O177" i="55" s="1"/>
  <c r="Q177" i="55" s="1"/>
  <c r="O177" i="56" s="1"/>
  <c r="Q177" i="56" s="1"/>
  <c r="O177" i="57" s="1"/>
  <c r="Q177" i="57" s="1"/>
  <c r="Q50" i="44"/>
  <c r="O50" i="46" s="1"/>
  <c r="Q50" i="46" s="1"/>
  <c r="O50" i="47" s="1"/>
  <c r="Q50" i="47" s="1"/>
  <c r="O50" i="48" s="1"/>
  <c r="Q50" i="48" s="1"/>
  <c r="O50" i="49" s="1"/>
  <c r="Q50" i="49" s="1"/>
  <c r="O50" i="50" s="1"/>
  <c r="Q50" i="50" s="1"/>
  <c r="O50" i="51" s="1"/>
  <c r="Q50" i="51" s="1"/>
  <c r="O50" i="53" s="1"/>
  <c r="Q50" i="53" s="1"/>
  <c r="O50" i="54" s="1"/>
  <c r="Q50" i="54" s="1"/>
  <c r="O50" i="55" s="1"/>
  <c r="Q50" i="55" s="1"/>
  <c r="O50" i="56" s="1"/>
  <c r="Q50" i="56" s="1"/>
  <c r="O50" i="57" s="1"/>
  <c r="Q50" i="57" s="1"/>
  <c r="Q171" i="44"/>
  <c r="O171" i="46" s="1"/>
  <c r="Q171" i="46" s="1"/>
  <c r="O171" i="47" s="1"/>
  <c r="Q171" i="47" s="1"/>
  <c r="O171" i="48" s="1"/>
  <c r="Q171" i="48" s="1"/>
  <c r="O171" i="49" s="1"/>
  <c r="Q171" i="49" s="1"/>
  <c r="O171" i="50" s="1"/>
  <c r="Q171" i="50" s="1"/>
  <c r="O171" i="51" s="1"/>
  <c r="Q171" i="51" s="1"/>
  <c r="O171" i="53" s="1"/>
  <c r="Q171" i="53" s="1"/>
  <c r="O171" i="54" s="1"/>
  <c r="Q171" i="54" s="1"/>
  <c r="O171" i="55" s="1"/>
  <c r="Q171" i="55" s="1"/>
  <c r="O171" i="56" s="1"/>
  <c r="Q171" i="56" s="1"/>
  <c r="O171" i="57" s="1"/>
  <c r="Q171" i="57" s="1"/>
  <c r="Q55" i="44"/>
  <c r="O55" i="46" s="1"/>
  <c r="Q55" i="46" s="1"/>
  <c r="O55" i="47" s="1"/>
  <c r="Q55" i="47" s="1"/>
  <c r="O55" i="48" s="1"/>
  <c r="Q55" i="48" s="1"/>
  <c r="O55" i="49" s="1"/>
  <c r="Q55" i="49" s="1"/>
  <c r="O55" i="50" s="1"/>
  <c r="Q55" i="50" s="1"/>
  <c r="O55" i="51" s="1"/>
  <c r="Q55" i="51" s="1"/>
  <c r="O55" i="53" s="1"/>
  <c r="Q55" i="53" s="1"/>
  <c r="O55" i="54" s="1"/>
  <c r="Q55" i="54" s="1"/>
  <c r="O55" i="55" s="1"/>
  <c r="Q55" i="55" s="1"/>
  <c r="O55" i="56" s="1"/>
  <c r="Q55" i="56" s="1"/>
  <c r="O55" i="57" s="1"/>
  <c r="Q55" i="57" s="1"/>
  <c r="Q88" i="44"/>
  <c r="O88" i="46" s="1"/>
  <c r="Q88" i="46" s="1"/>
  <c r="O88" i="47" s="1"/>
  <c r="Q88" i="47" s="1"/>
  <c r="O88" i="48" s="1"/>
  <c r="Q88" i="48" s="1"/>
  <c r="O88" i="49" s="1"/>
  <c r="Q88" i="49" s="1"/>
  <c r="Q198" i="44"/>
  <c r="O198" i="46" s="1"/>
  <c r="Q198" i="46" s="1"/>
  <c r="O198" i="47" s="1"/>
  <c r="Q198" i="47" s="1"/>
  <c r="O198" i="48" s="1"/>
  <c r="Q198" i="48" s="1"/>
  <c r="Q153" i="44"/>
  <c r="O153" i="46" s="1"/>
  <c r="Q153" i="46" s="1"/>
  <c r="Q147" i="44"/>
  <c r="O147" i="46" s="1"/>
  <c r="Q147" i="46" s="1"/>
  <c r="Q84" i="44"/>
  <c r="O84" i="46" s="1"/>
  <c r="Q84" i="46" s="1"/>
  <c r="O84" i="47" s="1"/>
  <c r="Q84" i="47" s="1"/>
  <c r="O84" i="48" s="1"/>
  <c r="Q84" i="48" s="1"/>
  <c r="O84" i="49" s="1"/>
  <c r="Q84" i="49" s="1"/>
  <c r="O84" i="50" s="1"/>
  <c r="Q84" i="50" s="1"/>
  <c r="O84" i="51" s="1"/>
  <c r="Q84" i="51" s="1"/>
  <c r="O84" i="53" s="1"/>
  <c r="Q84" i="53" s="1"/>
  <c r="O84" i="54" s="1"/>
  <c r="Q84" i="54" s="1"/>
  <c r="O84" i="55" s="1"/>
  <c r="Q84" i="55" s="1"/>
  <c r="O84" i="56" s="1"/>
  <c r="Q84" i="56" s="1"/>
  <c r="O84" i="57" s="1"/>
  <c r="Q84" i="57" s="1"/>
  <c r="Q80" i="44"/>
  <c r="O80" i="46" s="1"/>
  <c r="Q80" i="46" s="1"/>
  <c r="O80" i="47" s="1"/>
  <c r="Q80" i="47" s="1"/>
  <c r="O80" i="48" s="1"/>
  <c r="Q80" i="48" s="1"/>
  <c r="O80" i="49" s="1"/>
  <c r="Q80" i="49" s="1"/>
  <c r="O80" i="50" s="1"/>
  <c r="Q80" i="50" s="1"/>
  <c r="O80" i="51" s="1"/>
  <c r="Q80" i="51" s="1"/>
  <c r="O80" i="53" s="1"/>
  <c r="Q80" i="53" s="1"/>
  <c r="O80" i="54" s="1"/>
  <c r="Q80" i="54" s="1"/>
  <c r="O80" i="55" s="1"/>
  <c r="Q80" i="55" s="1"/>
  <c r="O80" i="56" s="1"/>
  <c r="Q80" i="56" s="1"/>
  <c r="O80" i="57" s="1"/>
  <c r="Q80" i="57" s="1"/>
  <c r="Q148" i="44"/>
  <c r="O148" i="46" s="1"/>
  <c r="Q148" i="46" s="1"/>
  <c r="O148" i="47" s="1"/>
  <c r="Q148" i="47" s="1"/>
  <c r="O148" i="48" s="1"/>
  <c r="Q148" i="48" s="1"/>
  <c r="O148" i="49" s="1"/>
  <c r="Q148" i="49" s="1"/>
  <c r="Q172" i="44"/>
  <c r="O172" i="46" s="1"/>
  <c r="Q172" i="46" s="1"/>
  <c r="O172" i="47" s="1"/>
  <c r="Q172" i="47" s="1"/>
  <c r="O172" i="48" s="1"/>
  <c r="Q172" i="48" s="1"/>
  <c r="O172" i="49" s="1"/>
  <c r="Q172" i="49" s="1"/>
  <c r="O172" i="50" s="1"/>
  <c r="Q172" i="50" s="1"/>
  <c r="O172" i="51" s="1"/>
  <c r="Q172" i="51" s="1"/>
  <c r="O172" i="53" s="1"/>
  <c r="Q172" i="53" s="1"/>
  <c r="O172" i="54" s="1"/>
  <c r="Q172" i="54" s="1"/>
  <c r="O172" i="55" s="1"/>
  <c r="Q172" i="55" s="1"/>
  <c r="O172" i="56" s="1"/>
  <c r="Q172" i="56" s="1"/>
  <c r="O172" i="57" s="1"/>
  <c r="Q172" i="57" s="1"/>
  <c r="Q99" i="44"/>
  <c r="O99" i="46" s="1"/>
  <c r="Q99" i="46" s="1"/>
  <c r="O99" i="47" s="1"/>
  <c r="Q99" i="47" s="1"/>
  <c r="O99" i="48" s="1"/>
  <c r="Q99" i="48" s="1"/>
  <c r="O99" i="49" s="1"/>
  <c r="Q99" i="49" s="1"/>
  <c r="O99" i="50" s="1"/>
  <c r="Q99" i="50" s="1"/>
  <c r="O99" i="51" s="1"/>
  <c r="Q99" i="51" s="1"/>
  <c r="O99" i="53" s="1"/>
  <c r="Q99" i="53" s="1"/>
  <c r="O99" i="54" s="1"/>
  <c r="Q99" i="54" s="1"/>
  <c r="O99" i="55" s="1"/>
  <c r="Q99" i="55" s="1"/>
  <c r="O99" i="56" s="1"/>
  <c r="Q99" i="56" s="1"/>
  <c r="O99" i="57" s="1"/>
  <c r="Q99" i="57" s="1"/>
  <c r="Q27" i="44"/>
  <c r="O27" i="46" s="1"/>
  <c r="Q27" i="46" s="1"/>
  <c r="O27" i="47" s="1"/>
  <c r="Q27" i="47" s="1"/>
  <c r="O27" i="48" s="1"/>
  <c r="Q27" i="48" s="1"/>
  <c r="O27" i="49" s="1"/>
  <c r="Q27" i="49" s="1"/>
  <c r="O27" i="50" s="1"/>
  <c r="Q27" i="50" s="1"/>
  <c r="O27" i="51" s="1"/>
  <c r="Q27" i="51" s="1"/>
  <c r="O27" i="53" s="1"/>
  <c r="Q27" i="53" s="1"/>
  <c r="O27" i="54" s="1"/>
  <c r="Q27" i="54" s="1"/>
  <c r="O27" i="55" s="1"/>
  <c r="Q27" i="55" s="1"/>
  <c r="O27" i="56" s="1"/>
  <c r="Q27" i="56" s="1"/>
  <c r="O27" i="57" s="1"/>
  <c r="Q27" i="57" s="1"/>
  <c r="Q157" i="44"/>
  <c r="O157" i="46" s="1"/>
  <c r="Q157" i="46" s="1"/>
  <c r="O157" i="47" s="1"/>
  <c r="Q157" i="47" s="1"/>
  <c r="O157" i="48" s="1"/>
  <c r="Q157" i="48" s="1"/>
  <c r="O157" i="49" s="1"/>
  <c r="Q157" i="49" s="1"/>
  <c r="O157" i="50" s="1"/>
  <c r="Q157" i="50" s="1"/>
  <c r="O157" i="51" s="1"/>
  <c r="Q157" i="51" s="1"/>
  <c r="O157" i="53" s="1"/>
  <c r="Q157" i="53" s="1"/>
  <c r="O157" i="54" s="1"/>
  <c r="Q157" i="54" s="1"/>
  <c r="O157" i="55" s="1"/>
  <c r="Q157" i="55" s="1"/>
  <c r="O157" i="56" s="1"/>
  <c r="Q157" i="56" s="1"/>
  <c r="O157" i="57" s="1"/>
  <c r="Q157" i="57" s="1"/>
  <c r="Q100" i="44"/>
  <c r="O100" i="46" s="1"/>
  <c r="Q100" i="46" s="1"/>
  <c r="O100" i="47" s="1"/>
  <c r="Q100" i="47" s="1"/>
  <c r="O100" i="48" s="1"/>
  <c r="Q100" i="48" s="1"/>
  <c r="O100" i="49" s="1"/>
  <c r="Q100" i="49" s="1"/>
  <c r="O100" i="50" s="1"/>
  <c r="Q100" i="50" s="1"/>
  <c r="O100" i="51" s="1"/>
  <c r="Q100" i="51" s="1"/>
  <c r="O100" i="53" s="1"/>
  <c r="Q100" i="53" s="1"/>
  <c r="O100" i="54" s="1"/>
  <c r="Q100" i="54" s="1"/>
  <c r="O100" i="55" s="1"/>
  <c r="Q100" i="55" s="1"/>
  <c r="O100" i="56" s="1"/>
  <c r="Q100" i="56" s="1"/>
  <c r="O100" i="57" s="1"/>
  <c r="Q100" i="57" s="1"/>
  <c r="Q142" i="44"/>
  <c r="O142" i="46" s="1"/>
  <c r="Q142" i="46" s="1"/>
  <c r="O142" i="47" s="1"/>
  <c r="Q142" i="47" s="1"/>
  <c r="O142" i="48" s="1"/>
  <c r="Q142" i="48" s="1"/>
  <c r="O142" i="49" s="1"/>
  <c r="Q142" i="49" s="1"/>
  <c r="O142" i="50" s="1"/>
  <c r="Q142" i="50" s="1"/>
  <c r="Q190" i="44"/>
  <c r="O190" i="46" s="1"/>
  <c r="Q190" i="46" s="1"/>
  <c r="Q134" i="44"/>
  <c r="O134" i="46" s="1"/>
  <c r="Q134" i="46" s="1"/>
  <c r="O134" i="47" s="1"/>
  <c r="Q134" i="47" s="1"/>
  <c r="O134" i="48" s="1"/>
  <c r="Q134" i="48" s="1"/>
  <c r="O134" i="49" s="1"/>
  <c r="Q134" i="49" s="1"/>
  <c r="O134" i="50" s="1"/>
  <c r="Q134" i="50" s="1"/>
  <c r="O134" i="51" s="1"/>
  <c r="Q134" i="51" s="1"/>
  <c r="O134" i="53" s="1"/>
  <c r="Q134" i="53" s="1"/>
  <c r="O134" i="54" s="1"/>
  <c r="Q134" i="54" s="1"/>
  <c r="O134" i="55" s="1"/>
  <c r="Q134" i="55" s="1"/>
  <c r="Q208" i="44"/>
  <c r="O208" i="46" s="1"/>
  <c r="Q208" i="46" s="1"/>
  <c r="O208" i="47" s="1"/>
  <c r="Q208" i="47" s="1"/>
  <c r="O208" i="48" s="1"/>
  <c r="Q208" i="48" s="1"/>
  <c r="O208" i="49" s="1"/>
  <c r="Q208" i="49" s="1"/>
  <c r="O208" i="50" s="1"/>
  <c r="Q208" i="50" s="1"/>
  <c r="O208" i="51" s="1"/>
  <c r="Q208" i="51" s="1"/>
  <c r="O208" i="53" s="1"/>
  <c r="Q208" i="53" s="1"/>
  <c r="O208" i="54" s="1"/>
  <c r="Q208" i="54" s="1"/>
  <c r="O208" i="55" s="1"/>
  <c r="Q208" i="55" s="1"/>
  <c r="O208" i="56" s="1"/>
  <c r="Q208" i="56" s="1"/>
  <c r="O208" i="57" s="1"/>
  <c r="Q208" i="57" s="1"/>
  <c r="O81" i="56" l="1"/>
  <c r="Q81" i="56" s="1"/>
  <c r="O81" i="57" s="1"/>
  <c r="Q81" i="57" s="1"/>
  <c r="O187" i="56"/>
  <c r="Q187" i="56" s="1"/>
  <c r="O187" i="57" s="1"/>
  <c r="Q187" i="57" s="1"/>
  <c r="O146" i="56"/>
  <c r="Q146" i="56" s="1"/>
  <c r="O146" i="57" s="1"/>
  <c r="Q146" i="57" s="1"/>
  <c r="O134" i="56"/>
  <c r="Q134" i="56" s="1"/>
  <c r="O134" i="57" s="1"/>
  <c r="Q134" i="57" s="1"/>
  <c r="O141" i="56"/>
  <c r="Q141" i="56" s="1"/>
  <c r="O141" i="57" s="1"/>
  <c r="Q141" i="57" s="1"/>
  <c r="O152" i="56"/>
  <c r="Q152" i="56" s="1"/>
  <c r="O152" i="57" s="1"/>
  <c r="Q152" i="57" s="1"/>
  <c r="O69" i="56"/>
  <c r="Q69" i="56" s="1"/>
  <c r="O69" i="57" s="1"/>
  <c r="Q69" i="57" s="1"/>
  <c r="O148" i="50"/>
  <c r="Q148" i="50" s="1"/>
  <c r="O148" i="51" s="1"/>
  <c r="Q148" i="51" s="1"/>
  <c r="O173" i="51"/>
  <c r="Q173" i="51" s="1"/>
  <c r="O161" i="48"/>
  <c r="Q161" i="48" s="1"/>
  <c r="O126" i="47"/>
  <c r="Q126" i="47" s="1"/>
  <c r="O126" i="48" s="1"/>
  <c r="Q126" i="48" s="1"/>
  <c r="O126" i="49" s="1"/>
  <c r="Q126" i="49" s="1"/>
  <c r="O126" i="50" s="1"/>
  <c r="Q126" i="50" s="1"/>
  <c r="O126" i="51" s="1"/>
  <c r="Q126" i="51" s="1"/>
  <c r="O126" i="53" s="1"/>
  <c r="Q126" i="53" s="1"/>
  <c r="O126" i="54" s="1"/>
  <c r="Q126" i="54" s="1"/>
  <c r="O126" i="55" s="1"/>
  <c r="Q126" i="55" s="1"/>
  <c r="O126" i="56" s="1"/>
  <c r="Q126" i="56" s="1"/>
  <c r="O126" i="57" s="1"/>
  <c r="Q126" i="57" s="1"/>
  <c r="O76" i="50"/>
  <c r="Q76" i="50" s="1"/>
  <c r="O76" i="51" s="1"/>
  <c r="Q76" i="51" s="1"/>
  <c r="O76" i="53" s="1"/>
  <c r="Q76" i="53" s="1"/>
  <c r="O76" i="54" s="1"/>
  <c r="Q76" i="54" s="1"/>
  <c r="O76" i="55" s="1"/>
  <c r="Q76" i="55" s="1"/>
  <c r="O76" i="56" s="1"/>
  <c r="Q76" i="56" s="1"/>
  <c r="O76" i="57" s="1"/>
  <c r="Q76" i="57" s="1"/>
  <c r="Y41" i="47"/>
  <c r="Y42" i="47"/>
  <c r="O190" i="47"/>
  <c r="Q190" i="47" s="1"/>
  <c r="S190" i="46"/>
  <c r="O198" i="49"/>
  <c r="Q198" i="49" s="1"/>
  <c r="O198" i="50" s="1"/>
  <c r="Q198" i="50" s="1"/>
  <c r="O198" i="51" s="1"/>
  <c r="Q198" i="51" s="1"/>
  <c r="O198" i="53" s="1"/>
  <c r="Q198" i="53" s="1"/>
  <c r="O198" i="54" s="1"/>
  <c r="Q198" i="54" s="1"/>
  <c r="O198" i="55" s="1"/>
  <c r="Q198" i="55" s="1"/>
  <c r="O198" i="56" s="1"/>
  <c r="Q198" i="56" s="1"/>
  <c r="O198" i="57" s="1"/>
  <c r="Q198" i="57" s="1"/>
  <c r="O204" i="48"/>
  <c r="Q204" i="48" s="1"/>
  <c r="O204" i="49" s="1"/>
  <c r="Q204" i="49" s="1"/>
  <c r="O204" i="50" s="1"/>
  <c r="Q204" i="50" s="1"/>
  <c r="O204" i="51" s="1"/>
  <c r="Q204" i="51" s="1"/>
  <c r="O204" i="53" s="1"/>
  <c r="Q204" i="53" s="1"/>
  <c r="O204" i="54" s="1"/>
  <c r="Q204" i="54" s="1"/>
  <c r="O204" i="55" s="1"/>
  <c r="Q204" i="55" s="1"/>
  <c r="O204" i="56" s="1"/>
  <c r="Q204" i="56" s="1"/>
  <c r="O204" i="57" s="1"/>
  <c r="Q204" i="57" s="1"/>
  <c r="O165" i="47"/>
  <c r="Q165" i="47" s="1"/>
  <c r="O165" i="48" s="1"/>
  <c r="Q165" i="48" s="1"/>
  <c r="O165" i="49" s="1"/>
  <c r="Q165" i="49" s="1"/>
  <c r="O165" i="50" s="1"/>
  <c r="Q165" i="50" s="1"/>
  <c r="O165" i="51" s="1"/>
  <c r="Q165" i="51" s="1"/>
  <c r="O165" i="53" s="1"/>
  <c r="Q165" i="53" s="1"/>
  <c r="O165" i="54" s="1"/>
  <c r="Q165" i="54" s="1"/>
  <c r="O165" i="55" s="1"/>
  <c r="Q165" i="55" s="1"/>
  <c r="O165" i="56" s="1"/>
  <c r="Q165" i="56" s="1"/>
  <c r="O165" i="57" s="1"/>
  <c r="Q165" i="57" s="1"/>
  <c r="O166" i="47"/>
  <c r="Q166" i="47" s="1"/>
  <c r="O166" i="48" s="1"/>
  <c r="Q166" i="48" s="1"/>
  <c r="O166" i="49" s="1"/>
  <c r="Q166" i="49" s="1"/>
  <c r="O166" i="50" s="1"/>
  <c r="Q166" i="50" s="1"/>
  <c r="O166" i="51" s="1"/>
  <c r="Q166" i="51" s="1"/>
  <c r="O166" i="53" s="1"/>
  <c r="Q166" i="53" s="1"/>
  <c r="O166" i="54" s="1"/>
  <c r="Q166" i="54" s="1"/>
  <c r="O166" i="55" s="1"/>
  <c r="Q166" i="55" s="1"/>
  <c r="O166" i="56" s="1"/>
  <c r="Q166" i="56" s="1"/>
  <c r="O166" i="57" s="1"/>
  <c r="Q166" i="57" s="1"/>
  <c r="O48" i="49"/>
  <c r="Q48" i="49" s="1"/>
  <c r="Y43" i="48"/>
  <c r="O46" i="49"/>
  <c r="Q46" i="49" s="1"/>
  <c r="Y41" i="48"/>
  <c r="O191" i="48"/>
  <c r="Q191" i="48" s="1"/>
  <c r="S191" i="47"/>
  <c r="O47" i="49"/>
  <c r="Q47" i="49" s="1"/>
  <c r="Y42" i="48"/>
  <c r="O153" i="47"/>
  <c r="Q153" i="47" s="1"/>
  <c r="O153" i="48" s="1"/>
  <c r="Q153" i="48" s="1"/>
  <c r="O153" i="49" s="1"/>
  <c r="Q153" i="49" s="1"/>
  <c r="O153" i="50" s="1"/>
  <c r="Q153" i="50" s="1"/>
  <c r="O153" i="51" s="1"/>
  <c r="Q153" i="51" s="1"/>
  <c r="O153" i="53" s="1"/>
  <c r="Q153" i="53" s="1"/>
  <c r="O153" i="54" s="1"/>
  <c r="Q153" i="54" s="1"/>
  <c r="O153" i="55" s="1"/>
  <c r="Q153" i="55" s="1"/>
  <c r="O153" i="56" s="1"/>
  <c r="Q153" i="56" s="1"/>
  <c r="O153" i="57" s="1"/>
  <c r="Q153" i="57" s="1"/>
  <c r="O142" i="51"/>
  <c r="Q142" i="51" s="1"/>
  <c r="O98" i="50"/>
  <c r="Q98" i="50" s="1"/>
  <c r="O98" i="51" s="1"/>
  <c r="Q98" i="51" s="1"/>
  <c r="O98" i="53" s="1"/>
  <c r="Q98" i="53" s="1"/>
  <c r="O98" i="54" s="1"/>
  <c r="Q98" i="54" s="1"/>
  <c r="O98" i="55" s="1"/>
  <c r="Q98" i="55" s="1"/>
  <c r="O98" i="56" s="1"/>
  <c r="Q98" i="56" s="1"/>
  <c r="O98" i="57" s="1"/>
  <c r="Q98" i="57" s="1"/>
  <c r="O44" i="47"/>
  <c r="Q44" i="47" s="1"/>
  <c r="O44" i="48" s="1"/>
  <c r="Q44" i="48" s="1"/>
  <c r="O44" i="49" s="1"/>
  <c r="Q44" i="49" s="1"/>
  <c r="O44" i="50" s="1"/>
  <c r="Q44" i="50" s="1"/>
  <c r="O44" i="51" s="1"/>
  <c r="Q44" i="51" s="1"/>
  <c r="O44" i="53" s="1"/>
  <c r="Q44" i="53" s="1"/>
  <c r="O44" i="54" s="1"/>
  <c r="Q44" i="54" s="1"/>
  <c r="O44" i="55" s="1"/>
  <c r="Q44" i="55" s="1"/>
  <c r="O44" i="56" s="1"/>
  <c r="Q44" i="56" s="1"/>
  <c r="O44" i="57" s="1"/>
  <c r="Q44" i="57" s="1"/>
  <c r="O57" i="50"/>
  <c r="Q57" i="50" s="1"/>
  <c r="O57" i="51" s="1"/>
  <c r="Q57" i="51" s="1"/>
  <c r="O57" i="53" s="1"/>
  <c r="Q57" i="53" s="1"/>
  <c r="O57" i="54" s="1"/>
  <c r="Q57" i="54" s="1"/>
  <c r="O57" i="55" s="1"/>
  <c r="Q57" i="55" s="1"/>
  <c r="O57" i="56" s="1"/>
  <c r="Q57" i="56" s="1"/>
  <c r="O57" i="57" s="1"/>
  <c r="Q57" i="57" s="1"/>
  <c r="O51" i="49"/>
  <c r="Q51" i="49" s="1"/>
  <c r="O88" i="50"/>
  <c r="Q88" i="50" s="1"/>
  <c r="O88" i="51" s="1"/>
  <c r="Q88" i="51" s="1"/>
  <c r="O88" i="53" s="1"/>
  <c r="Q88" i="53" s="1"/>
  <c r="O88" i="54" s="1"/>
  <c r="Q88" i="54" s="1"/>
  <c r="O88" i="55" s="1"/>
  <c r="Q88" i="55" s="1"/>
  <c r="O88" i="56" s="1"/>
  <c r="Q88" i="56" s="1"/>
  <c r="O88" i="57" s="1"/>
  <c r="Q88" i="57" s="1"/>
  <c r="O181" i="54"/>
  <c r="Q181" i="54" s="1"/>
  <c r="O181" i="55" s="1"/>
  <c r="Q181" i="55" s="1"/>
  <c r="O181" i="56" s="1"/>
  <c r="Q181" i="56" s="1"/>
  <c r="O181" i="57" s="1"/>
  <c r="Q181" i="57" s="1"/>
  <c r="O147" i="47"/>
  <c r="Q147" i="47" s="1"/>
  <c r="O147" i="48" s="1"/>
  <c r="Q147" i="48" s="1"/>
  <c r="O193" i="53"/>
  <c r="Q193" i="53" s="1"/>
  <c r="O193" i="54" s="1"/>
  <c r="Q193" i="54" s="1"/>
  <c r="O193" i="55" s="1"/>
  <c r="Q193" i="55" s="1"/>
  <c r="O193" i="56" s="1"/>
  <c r="Q193" i="56" s="1"/>
  <c r="O45" i="50"/>
  <c r="Q45" i="50" s="1"/>
  <c r="O45" i="51" s="1"/>
  <c r="Q45" i="51" s="1"/>
  <c r="O45" i="53" s="1"/>
  <c r="Q45" i="53" s="1"/>
  <c r="O45" i="54" s="1"/>
  <c r="Q45" i="54" s="1"/>
  <c r="O45" i="55" s="1"/>
  <c r="Q45" i="55" s="1"/>
  <c r="O45" i="56" s="1"/>
  <c r="Q45" i="56" s="1"/>
  <c r="O45" i="57" s="1"/>
  <c r="Q45" i="57" s="1"/>
  <c r="O87" i="53"/>
  <c r="Q87" i="53" s="1"/>
  <c r="O87" i="54" s="1"/>
  <c r="Q87" i="54" s="1"/>
  <c r="O87" i="55" s="1"/>
  <c r="Q87" i="55" s="1"/>
  <c r="O87" i="56" s="1"/>
  <c r="Q87" i="56" s="1"/>
  <c r="O87" i="57" s="1"/>
  <c r="Q87" i="57" s="1"/>
  <c r="O205" i="48"/>
  <c r="Q205" i="48" s="1"/>
  <c r="O205" i="49" s="1"/>
  <c r="Q205" i="49" s="1"/>
  <c r="O205" i="50" s="1"/>
  <c r="Q205" i="50" s="1"/>
  <c r="O205" i="51" s="1"/>
  <c r="Q205" i="51" s="1"/>
  <c r="O205" i="53" s="1"/>
  <c r="Q205" i="53" s="1"/>
  <c r="O205" i="54" s="1"/>
  <c r="Q205" i="54" s="1"/>
  <c r="O205" i="55" s="1"/>
  <c r="Q205" i="55" s="1"/>
  <c r="O205" i="56" s="1"/>
  <c r="Q205" i="56" s="1"/>
  <c r="O205" i="57" s="1"/>
  <c r="Q205" i="57" s="1"/>
  <c r="O140" i="47"/>
  <c r="Q140" i="47" s="1"/>
  <c r="O140" i="48" s="1"/>
  <c r="Q140" i="48" s="1"/>
  <c r="O140" i="49" s="1"/>
  <c r="Q140" i="49" s="1"/>
  <c r="O140" i="50" s="1"/>
  <c r="Q140" i="50" s="1"/>
  <c r="O140" i="51" s="1"/>
  <c r="Q140" i="51" s="1"/>
  <c r="O140" i="53" s="1"/>
  <c r="Q140" i="53" s="1"/>
  <c r="O140" i="54" s="1"/>
  <c r="Q140" i="54" s="1"/>
  <c r="O140" i="55" s="1"/>
  <c r="Q140" i="55" s="1"/>
  <c r="O140" i="56" s="1"/>
  <c r="Q140" i="56" s="1"/>
  <c r="O140" i="57" s="1"/>
  <c r="Q140" i="57" s="1"/>
  <c r="O64" i="50"/>
  <c r="Q64" i="50" s="1"/>
  <c r="O64" i="51" s="1"/>
  <c r="Q64" i="51" s="1"/>
  <c r="O64" i="53" s="1"/>
  <c r="Q64" i="53" s="1"/>
  <c r="O64" i="54" s="1"/>
  <c r="Q64" i="54" s="1"/>
  <c r="O64" i="55" s="1"/>
  <c r="Q64" i="55" s="1"/>
  <c r="O64" i="56" s="1"/>
  <c r="Q64" i="56" s="1"/>
  <c r="O64" i="57" s="1"/>
  <c r="Q64" i="57" s="1"/>
  <c r="O77" i="47"/>
  <c r="Q77" i="47" s="1"/>
  <c r="O77" i="48" s="1"/>
  <c r="Q77" i="48" s="1"/>
  <c r="O77" i="49" s="1"/>
  <c r="Q77" i="49" s="1"/>
  <c r="O77" i="50" s="1"/>
  <c r="Q77" i="50" s="1"/>
  <c r="O77" i="51" s="1"/>
  <c r="Q77" i="51" s="1"/>
  <c r="O77" i="53" s="1"/>
  <c r="Q77" i="53" s="1"/>
  <c r="O77" i="54" s="1"/>
  <c r="Q77" i="54" s="1"/>
  <c r="O77" i="55" s="1"/>
  <c r="Q77" i="55" s="1"/>
  <c r="O77" i="56" s="1"/>
  <c r="Q77" i="56" s="1"/>
  <c r="O77" i="57" s="1"/>
  <c r="Q77" i="57" s="1"/>
  <c r="O61" i="49"/>
  <c r="Q61" i="49" s="1"/>
  <c r="Y44" i="48"/>
  <c r="O192" i="48"/>
  <c r="Q192" i="48" s="1"/>
  <c r="S192" i="47"/>
  <c r="Q174" i="44"/>
  <c r="O174" i="46" s="1"/>
  <c r="Q174" i="46" s="1"/>
  <c r="O174" i="47" s="1"/>
  <c r="Q174" i="47" s="1"/>
  <c r="O174" i="48" s="1"/>
  <c r="Q174" i="48" s="1"/>
  <c r="O174" i="49" s="1"/>
  <c r="Q174" i="49" s="1"/>
  <c r="O174" i="50" s="1"/>
  <c r="Q174" i="50" s="1"/>
  <c r="O174" i="51" s="1"/>
  <c r="Q174" i="51" s="1"/>
  <c r="O174" i="53" s="1"/>
  <c r="Q174" i="53" s="1"/>
  <c r="O174" i="54" s="1"/>
  <c r="Q174" i="54" s="1"/>
  <c r="O174" i="55" s="1"/>
  <c r="Q174" i="55" s="1"/>
  <c r="O174" i="56" s="1"/>
  <c r="Q174" i="56" s="1"/>
  <c r="Q215" i="44"/>
  <c r="O215" i="46" s="1"/>
  <c r="Q215" i="46" s="1"/>
  <c r="O215" i="47" s="1"/>
  <c r="Q215" i="47" s="1"/>
  <c r="O215" i="48" s="1"/>
  <c r="Q215" i="48" s="1"/>
  <c r="O215" i="49" s="1"/>
  <c r="Q215" i="49" s="1"/>
  <c r="O215" i="50" s="1"/>
  <c r="Q215" i="50" s="1"/>
  <c r="Q197" i="44"/>
  <c r="O197" i="46" s="1"/>
  <c r="Q197" i="46" s="1"/>
  <c r="O197" i="47" s="1"/>
  <c r="Q197" i="47" s="1"/>
  <c r="O197" i="48" s="1"/>
  <c r="Q197" i="48" s="1"/>
  <c r="O197" i="49" s="1"/>
  <c r="Q197" i="49" s="1"/>
  <c r="O197" i="50" s="1"/>
  <c r="Q197" i="50" s="1"/>
  <c r="O197" i="51" s="1"/>
  <c r="Q197" i="51" s="1"/>
  <c r="O197" i="53" s="1"/>
  <c r="Q197" i="53" s="1"/>
  <c r="O197" i="54" s="1"/>
  <c r="Q197" i="54" s="1"/>
  <c r="O197" i="55" s="1"/>
  <c r="Q197" i="55" s="1"/>
  <c r="O197" i="56" s="1"/>
  <c r="Q197" i="56" s="1"/>
  <c r="O197" i="57" s="1"/>
  <c r="Q197" i="57" s="1"/>
  <c r="Q106" i="44"/>
  <c r="O106" i="46" s="1"/>
  <c r="Q106" i="46" s="1"/>
  <c r="O106" i="47" s="1"/>
  <c r="Q106" i="47" s="1"/>
  <c r="O106" i="48" s="1"/>
  <c r="Q106" i="48" s="1"/>
  <c r="O106" i="49" s="1"/>
  <c r="Q106" i="49" s="1"/>
  <c r="O106" i="50" s="1"/>
  <c r="Q106" i="50" s="1"/>
  <c r="Q135" i="44"/>
  <c r="O135" i="46" s="1"/>
  <c r="Q135" i="46" s="1"/>
  <c r="O135" i="47" s="1"/>
  <c r="Q135" i="47" s="1"/>
  <c r="O135" i="48" s="1"/>
  <c r="Q135" i="48" s="1"/>
  <c r="O135" i="49" s="1"/>
  <c r="Q135" i="49" s="1"/>
  <c r="O135" i="50" s="1"/>
  <c r="Q135" i="50" s="1"/>
  <c r="O135" i="51" s="1"/>
  <c r="Q135" i="51" s="1"/>
  <c r="O135" i="53" s="1"/>
  <c r="Q135" i="53" s="1"/>
  <c r="O135" i="54" s="1"/>
  <c r="Q135" i="54" s="1"/>
  <c r="O135" i="55" s="1"/>
  <c r="Q135" i="55" s="1"/>
  <c r="O135" i="56" s="1"/>
  <c r="Q135" i="56" s="1"/>
  <c r="O135" i="57" s="1"/>
  <c r="Q135" i="57" s="1"/>
  <c r="Q121" i="44"/>
  <c r="O121" i="46" s="1"/>
  <c r="Q121" i="46" s="1"/>
  <c r="O121" i="47" s="1"/>
  <c r="Q121" i="47" s="1"/>
  <c r="Q196" i="44"/>
  <c r="O196" i="46" s="1"/>
  <c r="Q196" i="46" s="1"/>
  <c r="O196" i="47" s="1"/>
  <c r="Q196" i="47" s="1"/>
  <c r="O196" i="48" s="1"/>
  <c r="Q196" i="48" s="1"/>
  <c r="O196" i="49" s="1"/>
  <c r="Q196" i="49" s="1"/>
  <c r="O196" i="50" s="1"/>
  <c r="Q196" i="50" s="1"/>
  <c r="O196" i="51" s="1"/>
  <c r="Q196" i="51" s="1"/>
  <c r="O196" i="53" s="1"/>
  <c r="Q196" i="53" s="1"/>
  <c r="O196" i="54" s="1"/>
  <c r="Q196" i="54" s="1"/>
  <c r="O196" i="55" s="1"/>
  <c r="Q196" i="55" s="1"/>
  <c r="O196" i="56" s="1"/>
  <c r="Q196" i="56" s="1"/>
  <c r="O196" i="57" s="1"/>
  <c r="Q196" i="57" s="1"/>
  <c r="Q158" i="44"/>
  <c r="O158" i="46" s="1"/>
  <c r="Q158" i="46" s="1"/>
  <c r="O158" i="47" s="1"/>
  <c r="Q158" i="47" s="1"/>
  <c r="Q111" i="44"/>
  <c r="O111" i="46" s="1"/>
  <c r="Q111" i="46" s="1"/>
  <c r="O111" i="47" s="1"/>
  <c r="Q111" i="47" s="1"/>
  <c r="O111" i="48" s="1"/>
  <c r="Q111" i="48" s="1"/>
  <c r="Q206" i="44"/>
  <c r="O206" i="46" s="1"/>
  <c r="Q206" i="46" s="1"/>
  <c r="O206" i="47" s="1"/>
  <c r="Q206" i="47" s="1"/>
  <c r="Q160" i="44"/>
  <c r="O160" i="46" s="1"/>
  <c r="Q160" i="46" s="1"/>
  <c r="O160" i="47" s="1"/>
  <c r="Q160" i="47" s="1"/>
  <c r="Q92" i="44"/>
  <c r="O92" i="46" s="1"/>
  <c r="Q92" i="46" s="1"/>
  <c r="Q36" i="44"/>
  <c r="O36" i="46" s="1"/>
  <c r="Q36" i="46" s="1"/>
  <c r="O36" i="47" s="1"/>
  <c r="Q36" i="47" s="1"/>
  <c r="O36" i="48" s="1"/>
  <c r="Q36" i="48" s="1"/>
  <c r="O36" i="49" s="1"/>
  <c r="Q36" i="49" s="1"/>
  <c r="O36" i="50" s="1"/>
  <c r="Q36" i="50" s="1"/>
  <c r="O36" i="51" s="1"/>
  <c r="Q36" i="51" s="1"/>
  <c r="O36" i="53" s="1"/>
  <c r="Q36" i="53" s="1"/>
  <c r="O36" i="54" s="1"/>
  <c r="Q36" i="54" s="1"/>
  <c r="O36" i="55" s="1"/>
  <c r="Q36" i="55" s="1"/>
  <c r="O36" i="56" s="1"/>
  <c r="Q36" i="56" s="1"/>
  <c r="O36" i="57" s="1"/>
  <c r="Q36" i="57" s="1"/>
  <c r="Q33" i="44"/>
  <c r="O33" i="46" s="1"/>
  <c r="Q33" i="46" s="1"/>
  <c r="O33" i="47" s="1"/>
  <c r="Q33" i="47" s="1"/>
  <c r="O33" i="48" s="1"/>
  <c r="Q33" i="48" s="1"/>
  <c r="O193" i="57" l="1"/>
  <c r="Q193" i="57" s="1"/>
  <c r="O174" i="57"/>
  <c r="Q174" i="57" s="1"/>
  <c r="O111" i="49"/>
  <c r="Q111" i="49" s="1"/>
  <c r="O111" i="50" s="1"/>
  <c r="Q111" i="50" s="1"/>
  <c r="O111" i="51" s="1"/>
  <c r="Q111" i="51" s="1"/>
  <c r="O111" i="53" s="1"/>
  <c r="Q111" i="53" s="1"/>
  <c r="O111" i="54" s="1"/>
  <c r="Q111" i="54" s="1"/>
  <c r="O111" i="55" s="1"/>
  <c r="Q111" i="55" s="1"/>
  <c r="O111" i="56" s="1"/>
  <c r="Q111" i="56" s="1"/>
  <c r="O111" i="57" s="1"/>
  <c r="Q111" i="57" s="1"/>
  <c r="O61" i="50"/>
  <c r="Q61" i="50" s="1"/>
  <c r="Y44" i="49"/>
  <c r="O51" i="50"/>
  <c r="Q51" i="50" s="1"/>
  <c r="O51" i="51" s="1"/>
  <c r="Q51" i="51" s="1"/>
  <c r="O51" i="53" s="1"/>
  <c r="Q51" i="53" s="1"/>
  <c r="O51" i="54" s="1"/>
  <c r="Q51" i="54" s="1"/>
  <c r="O51" i="55" s="1"/>
  <c r="Q51" i="55" s="1"/>
  <c r="O191" i="49"/>
  <c r="Q191" i="49" s="1"/>
  <c r="S191" i="48"/>
  <c r="O48" i="50"/>
  <c r="Q48" i="50" s="1"/>
  <c r="Y43" i="49"/>
  <c r="O173" i="53"/>
  <c r="Q173" i="53" s="1"/>
  <c r="O173" i="54" s="1"/>
  <c r="Q173" i="54" s="1"/>
  <c r="O173" i="55" s="1"/>
  <c r="Q173" i="55" s="1"/>
  <c r="O173" i="56" s="1"/>
  <c r="Q173" i="56" s="1"/>
  <c r="O106" i="51"/>
  <c r="Q106" i="51" s="1"/>
  <c r="O142" i="53"/>
  <c r="Q142" i="53" s="1"/>
  <c r="O142" i="54" s="1"/>
  <c r="Q142" i="54" s="1"/>
  <c r="O142" i="55" s="1"/>
  <c r="Q142" i="55" s="1"/>
  <c r="Y45" i="48"/>
  <c r="O206" i="48"/>
  <c r="Q206" i="48" s="1"/>
  <c r="O92" i="47"/>
  <c r="Q92" i="47" s="1"/>
  <c r="O92" i="48" s="1"/>
  <c r="Q92" i="48" s="1"/>
  <c r="O92" i="49" s="1"/>
  <c r="Q92" i="49" s="1"/>
  <c r="O92" i="50" s="1"/>
  <c r="Q92" i="50" s="1"/>
  <c r="O92" i="51" s="1"/>
  <c r="Q92" i="51" s="1"/>
  <c r="O158" i="48"/>
  <c r="Q158" i="48" s="1"/>
  <c r="O158" i="49" s="1"/>
  <c r="Q158" i="49" s="1"/>
  <c r="O160" i="48"/>
  <c r="Q160" i="48" s="1"/>
  <c r="O160" i="49" s="1"/>
  <c r="Q160" i="49" s="1"/>
  <c r="O160" i="50" s="1"/>
  <c r="Q160" i="50" s="1"/>
  <c r="O160" i="51" s="1"/>
  <c r="Q160" i="51" s="1"/>
  <c r="O160" i="53" s="1"/>
  <c r="Q160" i="53" s="1"/>
  <c r="O160" i="54" s="1"/>
  <c r="Q160" i="54" s="1"/>
  <c r="O160" i="55" s="1"/>
  <c r="Q160" i="55" s="1"/>
  <c r="O160" i="56" s="1"/>
  <c r="Q160" i="56" s="1"/>
  <c r="O160" i="57" s="1"/>
  <c r="Q160" i="57" s="1"/>
  <c r="O192" i="49"/>
  <c r="Q192" i="49" s="1"/>
  <c r="S192" i="48"/>
  <c r="O47" i="50"/>
  <c r="Q47" i="50" s="1"/>
  <c r="Y42" i="49"/>
  <c r="O46" i="50"/>
  <c r="Q46" i="50" s="1"/>
  <c r="Y41" i="49"/>
  <c r="O161" i="49"/>
  <c r="Q161" i="49" s="1"/>
  <c r="O161" i="50" s="1"/>
  <c r="Q161" i="50" s="1"/>
  <c r="O161" i="51" s="1"/>
  <c r="Q161" i="51" s="1"/>
  <c r="O161" i="53" s="1"/>
  <c r="Q161" i="53" s="1"/>
  <c r="O161" i="54" s="1"/>
  <c r="Q161" i="54" s="1"/>
  <c r="O161" i="55" s="1"/>
  <c r="Q161" i="55" s="1"/>
  <c r="O161" i="56" s="1"/>
  <c r="Q161" i="56" s="1"/>
  <c r="O161" i="57" s="1"/>
  <c r="Q161" i="57" s="1"/>
  <c r="O148" i="53"/>
  <c r="Q148" i="53" s="1"/>
  <c r="O148" i="54" s="1"/>
  <c r="Q148" i="54" s="1"/>
  <c r="O148" i="55" s="1"/>
  <c r="Q148" i="55" s="1"/>
  <c r="O148" i="56" s="1"/>
  <c r="Q148" i="56" s="1"/>
  <c r="O33" i="49"/>
  <c r="Q33" i="49" s="1"/>
  <c r="O33" i="50" s="1"/>
  <c r="Q33" i="50" s="1"/>
  <c r="O33" i="51" s="1"/>
  <c r="Q33" i="51" s="1"/>
  <c r="O33" i="53" s="1"/>
  <c r="Q33" i="53" s="1"/>
  <c r="O33" i="54" s="1"/>
  <c r="Q33" i="54" s="1"/>
  <c r="O33" i="55" s="1"/>
  <c r="Q33" i="55" s="1"/>
  <c r="O33" i="56" s="1"/>
  <c r="Q33" i="56" s="1"/>
  <c r="O33" i="57" s="1"/>
  <c r="Q33" i="57" s="1"/>
  <c r="O121" i="48"/>
  <c r="Q121" i="48" s="1"/>
  <c r="O121" i="49" s="1"/>
  <c r="Q121" i="49" s="1"/>
  <c r="O121" i="50" s="1"/>
  <c r="Q121" i="50" s="1"/>
  <c r="O215" i="51"/>
  <c r="Q215" i="51" s="1"/>
  <c r="O215" i="53" s="1"/>
  <c r="Q215" i="53" s="1"/>
  <c r="O215" i="54" s="1"/>
  <c r="Q215" i="54" s="1"/>
  <c r="O215" i="55" s="1"/>
  <c r="Q215" i="55" s="1"/>
  <c r="O215" i="56" s="1"/>
  <c r="Q215" i="56" s="1"/>
  <c r="O215" i="57" s="1"/>
  <c r="Q215" i="57" s="1"/>
  <c r="O147" i="49"/>
  <c r="Q147" i="49" s="1"/>
  <c r="O147" i="50" s="1"/>
  <c r="Q147" i="50" s="1"/>
  <c r="O147" i="51" s="1"/>
  <c r="Q147" i="51" s="1"/>
  <c r="O147" i="53" s="1"/>
  <c r="Q147" i="53" s="1"/>
  <c r="O147" i="54" s="1"/>
  <c r="Q147" i="54" s="1"/>
  <c r="O147" i="55" s="1"/>
  <c r="Q147" i="55" s="1"/>
  <c r="O147" i="56" s="1"/>
  <c r="Q147" i="56" s="1"/>
  <c r="O147" i="57" s="1"/>
  <c r="Q147" i="57" s="1"/>
  <c r="O190" i="48"/>
  <c r="Q190" i="48" s="1"/>
  <c r="S190" i="47"/>
  <c r="Y45" i="47"/>
  <c r="Q120" i="44"/>
  <c r="O120" i="46" s="1"/>
  <c r="Q120" i="46" s="1"/>
  <c r="Q186" i="44"/>
  <c r="O186" i="46" s="1"/>
  <c r="Q186" i="46" s="1"/>
  <c r="Q15" i="44"/>
  <c r="O15" i="46" s="1"/>
  <c r="Q15" i="46" s="1"/>
  <c r="O15" i="47" s="1"/>
  <c r="Q15" i="47" s="1"/>
  <c r="O15" i="48" s="1"/>
  <c r="Q15" i="48" s="1"/>
  <c r="O15" i="49" s="1"/>
  <c r="Q15" i="49" s="1"/>
  <c r="O15" i="50" s="1"/>
  <c r="Q15" i="50" s="1"/>
  <c r="O15" i="51" s="1"/>
  <c r="Q15" i="51" s="1"/>
  <c r="Q189" i="44"/>
  <c r="O189" i="46" s="1"/>
  <c r="Q189" i="46" s="1"/>
  <c r="O189" i="47" s="1"/>
  <c r="Q189" i="47" s="1"/>
  <c r="O189" i="48" s="1"/>
  <c r="Q189" i="48" s="1"/>
  <c r="O189" i="49" s="1"/>
  <c r="Q189" i="49" s="1"/>
  <c r="O189" i="50" s="1"/>
  <c r="Q189" i="50" s="1"/>
  <c r="Q66" i="44"/>
  <c r="O66" i="46" s="1"/>
  <c r="Q66" i="46" s="1"/>
  <c r="O66" i="47" s="1"/>
  <c r="Q66" i="47" s="1"/>
  <c r="O66" i="48" s="1"/>
  <c r="Q66" i="48" s="1"/>
  <c r="O66" i="49" s="1"/>
  <c r="Q66" i="49" s="1"/>
  <c r="O66" i="50" s="1"/>
  <c r="Q66" i="50" s="1"/>
  <c r="O66" i="51" s="1"/>
  <c r="Q66" i="51" s="1"/>
  <c r="Q85" i="44"/>
  <c r="O85" i="46" s="1"/>
  <c r="Q85" i="46" s="1"/>
  <c r="O85" i="47" s="1"/>
  <c r="Q85" i="47" s="1"/>
  <c r="O85" i="48" s="1"/>
  <c r="Q85" i="48" s="1"/>
  <c r="O85" i="49" s="1"/>
  <c r="Q85" i="49" s="1"/>
  <c r="O85" i="50" s="1"/>
  <c r="Q85" i="50" s="1"/>
  <c r="O85" i="51" s="1"/>
  <c r="Q85" i="51" s="1"/>
  <c r="Q145" i="44"/>
  <c r="O145" i="46" s="1"/>
  <c r="Q145" i="46" s="1"/>
  <c r="O145" i="47" s="1"/>
  <c r="Q145" i="47" s="1"/>
  <c r="O145" i="48" s="1"/>
  <c r="Q145" i="48" s="1"/>
  <c r="Q14" i="44"/>
  <c r="O14" i="46" s="1"/>
  <c r="Q14" i="46" s="1"/>
  <c r="O14" i="47" s="1"/>
  <c r="Q14" i="47" s="1"/>
  <c r="O14" i="48" s="1"/>
  <c r="Q14" i="48" s="1"/>
  <c r="O14" i="49" s="1"/>
  <c r="Q14" i="49" s="1"/>
  <c r="Q144" i="44"/>
  <c r="O144" i="46" s="1"/>
  <c r="Q144" i="46" s="1"/>
  <c r="O144" i="47" s="1"/>
  <c r="Q144" i="47" s="1"/>
  <c r="O144" i="48" s="1"/>
  <c r="Q144" i="48" s="1"/>
  <c r="Q19" i="44"/>
  <c r="O19" i="46" s="1"/>
  <c r="Q19" i="46" s="1"/>
  <c r="O19" i="47" s="1"/>
  <c r="Q19" i="47" s="1"/>
  <c r="O19" i="48" s="1"/>
  <c r="Q19" i="48" s="1"/>
  <c r="Q35" i="44"/>
  <c r="O35" i="46" s="1"/>
  <c r="Q35" i="46" s="1"/>
  <c r="O35" i="47" s="1"/>
  <c r="Q35" i="47" s="1"/>
  <c r="O35" i="48" s="1"/>
  <c r="Q35" i="48" s="1"/>
  <c r="O35" i="49" s="1"/>
  <c r="Q35" i="49" s="1"/>
  <c r="O35" i="50" s="1"/>
  <c r="Q35" i="50" s="1"/>
  <c r="O35" i="51" s="1"/>
  <c r="Q35" i="51" s="1"/>
  <c r="O35" i="53" s="1"/>
  <c r="Q35" i="53" s="1"/>
  <c r="O35" i="54" s="1"/>
  <c r="Q35" i="54" s="1"/>
  <c r="O35" i="55" s="1"/>
  <c r="Q35" i="55" s="1"/>
  <c r="O35" i="56" s="1"/>
  <c r="Q35" i="56" s="1"/>
  <c r="O35" i="57" s="1"/>
  <c r="Q35" i="57" s="1"/>
  <c r="Q211" i="44"/>
  <c r="O211" i="46" s="1"/>
  <c r="Q211" i="46" s="1"/>
  <c r="O211" i="47" s="1"/>
  <c r="Q211" i="47" s="1"/>
  <c r="Q124" i="44"/>
  <c r="O124" i="46" s="1"/>
  <c r="Q124" i="46" s="1"/>
  <c r="O124" i="47" s="1"/>
  <c r="Q124" i="47" s="1"/>
  <c r="O124" i="48" s="1"/>
  <c r="Q124" i="48" s="1"/>
  <c r="O124" i="49" s="1"/>
  <c r="Q124" i="49" s="1"/>
  <c r="O124" i="50" s="1"/>
  <c r="Q124" i="50" s="1"/>
  <c r="O124" i="51" s="1"/>
  <c r="Q124" i="51" s="1"/>
  <c r="O124" i="53" s="1"/>
  <c r="Q124" i="53" s="1"/>
  <c r="O124" i="54" s="1"/>
  <c r="Q124" i="54" s="1"/>
  <c r="O124" i="55" s="1"/>
  <c r="Q124" i="55" s="1"/>
  <c r="O124" i="56" s="1"/>
  <c r="Q124" i="56" s="1"/>
  <c r="O124" i="57" s="1"/>
  <c r="Q124" i="57" s="1"/>
  <c r="Q122" i="44"/>
  <c r="O122" i="46" s="1"/>
  <c r="Q122" i="46" s="1"/>
  <c r="O122" i="47" s="1"/>
  <c r="Q122" i="47" s="1"/>
  <c r="O122" i="48" s="1"/>
  <c r="Q122" i="48" s="1"/>
  <c r="O122" i="49" s="1"/>
  <c r="Q122" i="49" s="1"/>
  <c r="Q185" i="44"/>
  <c r="O185" i="46" s="1"/>
  <c r="Q185" i="46" s="1"/>
  <c r="O173" i="57" l="1"/>
  <c r="Q173" i="57" s="1"/>
  <c r="O148" i="57"/>
  <c r="Q148" i="57" s="1"/>
  <c r="O51" i="56"/>
  <c r="Q51" i="56" s="1"/>
  <c r="O51" i="57" s="1"/>
  <c r="Q51" i="57" s="1"/>
  <c r="O142" i="56"/>
  <c r="Q142" i="56" s="1"/>
  <c r="O142" i="57" s="1"/>
  <c r="Q142" i="57" s="1"/>
  <c r="O122" i="50"/>
  <c r="Q122" i="50" s="1"/>
  <c r="O122" i="51" s="1"/>
  <c r="Q122" i="51" s="1"/>
  <c r="O122" i="53" s="1"/>
  <c r="Q122" i="53" s="1"/>
  <c r="O186" i="47"/>
  <c r="Q186" i="47" s="1"/>
  <c r="O211" i="48"/>
  <c r="Q211" i="48" s="1"/>
  <c r="O14" i="50"/>
  <c r="Q14" i="50" s="1"/>
  <c r="O14" i="51" s="1"/>
  <c r="Q14" i="51" s="1"/>
  <c r="O14" i="53" s="1"/>
  <c r="Q14" i="53" s="1"/>
  <c r="O14" i="54" s="1"/>
  <c r="Q14" i="54" s="1"/>
  <c r="O14" i="55" s="1"/>
  <c r="Q14" i="55" s="1"/>
  <c r="O14" i="56" s="1"/>
  <c r="Q14" i="56" s="1"/>
  <c r="O14" i="57" s="1"/>
  <c r="Q14" i="57" s="1"/>
  <c r="O189" i="51"/>
  <c r="Q189" i="51" s="1"/>
  <c r="O189" i="53" s="1"/>
  <c r="Q189" i="53" s="1"/>
  <c r="O189" i="54" s="1"/>
  <c r="Q189" i="54" s="1"/>
  <c r="O189" i="55" s="1"/>
  <c r="Q189" i="55" s="1"/>
  <c r="O189" i="56" s="1"/>
  <c r="Q189" i="56" s="1"/>
  <c r="O189" i="57" s="1"/>
  <c r="Q189" i="57" s="1"/>
  <c r="O121" i="51"/>
  <c r="Q121" i="51" s="1"/>
  <c r="O47" i="51"/>
  <c r="Q47" i="51" s="1"/>
  <c r="Y42" i="50"/>
  <c r="O85" i="53"/>
  <c r="Q85" i="53" s="1"/>
  <c r="O185" i="47"/>
  <c r="Q185" i="47" s="1"/>
  <c r="O185" i="48" s="1"/>
  <c r="Q185" i="48" s="1"/>
  <c r="O185" i="49" s="1"/>
  <c r="Q185" i="49" s="1"/>
  <c r="O185" i="50" s="1"/>
  <c r="Q185" i="50" s="1"/>
  <c r="O185" i="51" s="1"/>
  <c r="Q185" i="51" s="1"/>
  <c r="O185" i="53" s="1"/>
  <c r="Q185" i="53" s="1"/>
  <c r="O185" i="54" s="1"/>
  <c r="Q185" i="54" s="1"/>
  <c r="O185" i="55" s="1"/>
  <c r="Q185" i="55" s="1"/>
  <c r="O185" i="56" s="1"/>
  <c r="Q185" i="56" s="1"/>
  <c r="O145" i="49"/>
  <c r="Q145" i="49" s="1"/>
  <c r="O15" i="53"/>
  <c r="Q15" i="53" s="1"/>
  <c r="O15" i="54" s="1"/>
  <c r="Q15" i="54" s="1"/>
  <c r="O15" i="55" s="1"/>
  <c r="Q15" i="55" s="1"/>
  <c r="O15" i="56" s="1"/>
  <c r="Q15" i="56" s="1"/>
  <c r="O15" i="57" s="1"/>
  <c r="Q15" i="57" s="1"/>
  <c r="Y45" i="49"/>
  <c r="O158" i="50"/>
  <c r="Q158" i="50" s="1"/>
  <c r="O158" i="51" s="1"/>
  <c r="Q158" i="51" s="1"/>
  <c r="O158" i="53" s="1"/>
  <c r="Q158" i="53" s="1"/>
  <c r="O158" i="54" s="1"/>
  <c r="Q158" i="54" s="1"/>
  <c r="O158" i="55" s="1"/>
  <c r="Q158" i="55" s="1"/>
  <c r="O206" i="49"/>
  <c r="Q206" i="49" s="1"/>
  <c r="O206" i="50" s="1"/>
  <c r="Q206" i="50" s="1"/>
  <c r="O206" i="51" s="1"/>
  <c r="Q206" i="51" s="1"/>
  <c r="O206" i="53" s="1"/>
  <c r="Q206" i="53" s="1"/>
  <c r="O206" i="54" s="1"/>
  <c r="Q206" i="54" s="1"/>
  <c r="O206" i="55" s="1"/>
  <c r="Q206" i="55" s="1"/>
  <c r="O206" i="56" s="1"/>
  <c r="Q206" i="56" s="1"/>
  <c r="O206" i="57" s="1"/>
  <c r="Q206" i="57" s="1"/>
  <c r="O191" i="50"/>
  <c r="Q191" i="50" s="1"/>
  <c r="S191" i="49"/>
  <c r="Y44" i="50"/>
  <c r="O61" i="51"/>
  <c r="Q61" i="51" s="1"/>
  <c r="O19" i="49"/>
  <c r="Q19" i="49" s="1"/>
  <c r="O19" i="50" s="1"/>
  <c r="Q19" i="50" s="1"/>
  <c r="O19" i="51" s="1"/>
  <c r="Q19" i="51" s="1"/>
  <c r="O19" i="53" s="1"/>
  <c r="Q19" i="53" s="1"/>
  <c r="O19" i="54" s="1"/>
  <c r="Q19" i="54" s="1"/>
  <c r="O19" i="55" s="1"/>
  <c r="Q19" i="55" s="1"/>
  <c r="O19" i="56" s="1"/>
  <c r="Q19" i="56" s="1"/>
  <c r="O19" i="57" s="1"/>
  <c r="Q19" i="57" s="1"/>
  <c r="O46" i="51"/>
  <c r="Q46" i="51" s="1"/>
  <c r="Y41" i="50"/>
  <c r="O192" i="50"/>
  <c r="Q192" i="50" s="1"/>
  <c r="S192" i="49"/>
  <c r="O106" i="53"/>
  <c r="Q106" i="53" s="1"/>
  <c r="O106" i="54" s="1"/>
  <c r="Q106" i="54" s="1"/>
  <c r="O106" i="55" s="1"/>
  <c r="Q106" i="55" s="1"/>
  <c r="O106" i="56" s="1"/>
  <c r="Q106" i="56" s="1"/>
  <c r="O106" i="57" s="1"/>
  <c r="Q106" i="57" s="1"/>
  <c r="O144" i="49"/>
  <c r="Q144" i="49" s="1"/>
  <c r="O66" i="53"/>
  <c r="Q66" i="53" s="1"/>
  <c r="O66" i="54" s="1"/>
  <c r="Q66" i="54" s="1"/>
  <c r="O66" i="55" s="1"/>
  <c r="Q66" i="55" s="1"/>
  <c r="O66" i="56" s="1"/>
  <c r="Q66" i="56" s="1"/>
  <c r="O66" i="57" s="1"/>
  <c r="Q66" i="57" s="1"/>
  <c r="O120" i="47"/>
  <c r="Q120" i="47" s="1"/>
  <c r="O120" i="48" s="1"/>
  <c r="Q120" i="48" s="1"/>
  <c r="O190" i="49"/>
  <c r="Q190" i="49" s="1"/>
  <c r="S190" i="48"/>
  <c r="O92" i="53"/>
  <c r="Q92" i="53" s="1"/>
  <c r="O92" i="54" s="1"/>
  <c r="Q92" i="54" s="1"/>
  <c r="O92" i="55" s="1"/>
  <c r="Q92" i="55" s="1"/>
  <c r="O48" i="51"/>
  <c r="Q48" i="51" s="1"/>
  <c r="Y43" i="50"/>
  <c r="Q184" i="44"/>
  <c r="O184" i="46" s="1"/>
  <c r="Q184" i="46" s="1"/>
  <c r="Q67" i="44"/>
  <c r="O67" i="46" s="1"/>
  <c r="Q67" i="46" s="1"/>
  <c r="O67" i="47" s="1"/>
  <c r="Q67" i="47" s="1"/>
  <c r="O67" i="48" s="1"/>
  <c r="Q67" i="48" s="1"/>
  <c r="O67" i="49" s="1"/>
  <c r="Q67" i="49" s="1"/>
  <c r="O67" i="50" s="1"/>
  <c r="Q67" i="50" s="1"/>
  <c r="O67" i="51" s="1"/>
  <c r="Q67" i="51" s="1"/>
  <c r="O92" i="56" l="1"/>
  <c r="Q92" i="56" s="1"/>
  <c r="O92" i="57" s="1"/>
  <c r="Q92" i="57" s="1"/>
  <c r="O158" i="56"/>
  <c r="Q158" i="56" s="1"/>
  <c r="O158" i="57" s="1"/>
  <c r="Q158" i="57" s="1"/>
  <c r="O185" i="57"/>
  <c r="Q185" i="57" s="1"/>
  <c r="Y41" i="51"/>
  <c r="O46" i="53"/>
  <c r="Q46" i="53" s="1"/>
  <c r="O192" i="51"/>
  <c r="Q192" i="51" s="1"/>
  <c r="S192" i="50"/>
  <c r="O191" i="51"/>
  <c r="Q191" i="51" s="1"/>
  <c r="S191" i="50"/>
  <c r="O145" i="50"/>
  <c r="Q145" i="50" s="1"/>
  <c r="O85" i="54"/>
  <c r="Q85" i="54" s="1"/>
  <c r="O85" i="55" s="1"/>
  <c r="Q85" i="55" s="1"/>
  <c r="O85" i="56" s="1"/>
  <c r="Q85" i="56" s="1"/>
  <c r="O85" i="57" s="1"/>
  <c r="Q85" i="57" s="1"/>
  <c r="O121" i="53"/>
  <c r="Q121" i="53" s="1"/>
  <c r="O186" i="48"/>
  <c r="Q186" i="48" s="1"/>
  <c r="O48" i="53"/>
  <c r="Q48" i="53" s="1"/>
  <c r="Y43" i="51"/>
  <c r="Y45" i="50"/>
  <c r="O61" i="53"/>
  <c r="Q61" i="53" s="1"/>
  <c r="Y44" i="51"/>
  <c r="O67" i="53"/>
  <c r="Q67" i="53" s="1"/>
  <c r="O67" i="54" s="1"/>
  <c r="Q67" i="54" s="1"/>
  <c r="O67" i="55" s="1"/>
  <c r="Q67" i="55" s="1"/>
  <c r="O67" i="56" s="1"/>
  <c r="Q67" i="56" s="1"/>
  <c r="O67" i="57" s="1"/>
  <c r="Q67" i="57" s="1"/>
  <c r="O211" i="49"/>
  <c r="Q211" i="49" s="1"/>
  <c r="O211" i="50" s="1"/>
  <c r="Q211" i="50" s="1"/>
  <c r="O211" i="51" s="1"/>
  <c r="Q211" i="51" s="1"/>
  <c r="O211" i="53" s="1"/>
  <c r="Q211" i="53" s="1"/>
  <c r="O211" i="54" s="1"/>
  <c r="Q211" i="54" s="1"/>
  <c r="O211" i="55" s="1"/>
  <c r="Q211" i="55" s="1"/>
  <c r="O211" i="56" s="1"/>
  <c r="Q211" i="56" s="1"/>
  <c r="O211" i="57" s="1"/>
  <c r="Q211" i="57" s="1"/>
  <c r="O122" i="54"/>
  <c r="Q122" i="54" s="1"/>
  <c r="O122" i="55" s="1"/>
  <c r="Q122" i="55" s="1"/>
  <c r="O122" i="56" s="1"/>
  <c r="Q122" i="56" s="1"/>
  <c r="O190" i="50"/>
  <c r="Q190" i="50" s="1"/>
  <c r="S190" i="49"/>
  <c r="O184" i="47"/>
  <c r="Q184" i="47" s="1"/>
  <c r="O120" i="49"/>
  <c r="Q120" i="49" s="1"/>
  <c r="O144" i="50"/>
  <c r="Q144" i="50" s="1"/>
  <c r="O47" i="53"/>
  <c r="Q47" i="53" s="1"/>
  <c r="Y42" i="51"/>
  <c r="Q11" i="44"/>
  <c r="O11" i="46" s="1"/>
  <c r="Q11" i="46" s="1"/>
  <c r="O11" i="47" s="1"/>
  <c r="Q11" i="47" s="1"/>
  <c r="O11" i="48" s="1"/>
  <c r="Q11" i="48" s="1"/>
  <c r="O11" i="49" s="1"/>
  <c r="Q11" i="49" s="1"/>
  <c r="O11" i="50" s="1"/>
  <c r="Q11" i="50" s="1"/>
  <c r="O11" i="51" s="1"/>
  <c r="Q11" i="51" s="1"/>
  <c r="N40" i="44"/>
  <c r="L40" i="46" s="1"/>
  <c r="N40" i="46" s="1"/>
  <c r="N177" i="44"/>
  <c r="N193" i="44"/>
  <c r="Q226" i="44"/>
  <c r="O226" i="46" s="1"/>
  <c r="Q226" i="46" s="1"/>
  <c r="O226" i="47" s="1"/>
  <c r="Q226" i="47" s="1"/>
  <c r="O226" i="48" s="1"/>
  <c r="Q226" i="48" s="1"/>
  <c r="O226" i="49" s="1"/>
  <c r="Q226" i="49" s="1"/>
  <c r="O226" i="50" s="1"/>
  <c r="Q226" i="50" s="1"/>
  <c r="O226" i="51" s="1"/>
  <c r="Q226" i="51" s="1"/>
  <c r="N64" i="44"/>
  <c r="Q150" i="44"/>
  <c r="O150" i="46" s="1"/>
  <c r="Q150" i="46" s="1"/>
  <c r="O150" i="47" s="1"/>
  <c r="Q150" i="47" s="1"/>
  <c r="O150" i="48" s="1"/>
  <c r="Q150" i="48" s="1"/>
  <c r="O150" i="49" s="1"/>
  <c r="Q150" i="49" s="1"/>
  <c r="N165" i="44"/>
  <c r="N129" i="44"/>
  <c r="N153" i="44"/>
  <c r="N147" i="44"/>
  <c r="N80" i="44"/>
  <c r="N16" i="44"/>
  <c r="N178" i="44"/>
  <c r="L178" i="46" s="1"/>
  <c r="N178" i="46" s="1"/>
  <c r="Q12" i="44"/>
  <c r="O12" i="46" s="1"/>
  <c r="Q12" i="46" s="1"/>
  <c r="O12" i="47" s="1"/>
  <c r="Q12" i="47" s="1"/>
  <c r="O12" i="48" s="1"/>
  <c r="Q12" i="48" s="1"/>
  <c r="O12" i="49" s="1"/>
  <c r="Q12" i="49" s="1"/>
  <c r="N196" i="44"/>
  <c r="N44" i="44"/>
  <c r="N108" i="44"/>
  <c r="L108" i="46" s="1"/>
  <c r="N108" i="46" s="1"/>
  <c r="O122" i="57" l="1"/>
  <c r="Q122" i="57" s="1"/>
  <c r="O150" i="50"/>
  <c r="Q150" i="50" s="1"/>
  <c r="O150" i="51" s="1"/>
  <c r="Q150" i="51" s="1"/>
  <c r="O150" i="53" s="1"/>
  <c r="Q150" i="53" s="1"/>
  <c r="S177" i="44"/>
  <c r="L177" i="46"/>
  <c r="N177" i="46" s="1"/>
  <c r="Y42" i="53"/>
  <c r="O47" i="54"/>
  <c r="Q47" i="54" s="1"/>
  <c r="O120" i="50"/>
  <c r="Q120" i="50" s="1"/>
  <c r="Y45" i="51"/>
  <c r="O121" i="54"/>
  <c r="Q121" i="54" s="1"/>
  <c r="O121" i="55" s="1"/>
  <c r="Q121" i="55" s="1"/>
  <c r="O121" i="56" s="1"/>
  <c r="Q121" i="56" s="1"/>
  <c r="O121" i="57" s="1"/>
  <c r="Q121" i="57" s="1"/>
  <c r="O145" i="51"/>
  <c r="Q145" i="51" s="1"/>
  <c r="O145" i="53" s="1"/>
  <c r="Q145" i="53" s="1"/>
  <c r="O145" i="54" s="1"/>
  <c r="Q145" i="54" s="1"/>
  <c r="O145" i="55" s="1"/>
  <c r="Q145" i="55" s="1"/>
  <c r="O145" i="56" s="1"/>
  <c r="Q145" i="56" s="1"/>
  <c r="O12" i="50"/>
  <c r="Q12" i="50" s="1"/>
  <c r="S147" i="44"/>
  <c r="L147" i="46"/>
  <c r="N147" i="46" s="1"/>
  <c r="L108" i="47"/>
  <c r="N108" i="47" s="1"/>
  <c r="L178" i="47"/>
  <c r="N178" i="47" s="1"/>
  <c r="S153" i="44"/>
  <c r="L153" i="46"/>
  <c r="N153" i="46" s="1"/>
  <c r="L40" i="47"/>
  <c r="N40" i="47" s="1"/>
  <c r="O190" i="51"/>
  <c r="Q190" i="51" s="1"/>
  <c r="S190" i="50"/>
  <c r="O61" i="54"/>
  <c r="Q61" i="54" s="1"/>
  <c r="Y44" i="53"/>
  <c r="Y43" i="53"/>
  <c r="O48" i="54"/>
  <c r="Q48" i="54" s="1"/>
  <c r="O192" i="53"/>
  <c r="Q192" i="53" s="1"/>
  <c r="S192" i="51"/>
  <c r="S44" i="44"/>
  <c r="L44" i="46"/>
  <c r="N44" i="46" s="1"/>
  <c r="O11" i="53"/>
  <c r="Q11" i="53" s="1"/>
  <c r="O11" i="54" s="1"/>
  <c r="Q11" i="54" s="1"/>
  <c r="O11" i="55" s="1"/>
  <c r="Q11" i="55" s="1"/>
  <c r="O11" i="56" s="1"/>
  <c r="Q11" i="56" s="1"/>
  <c r="O11" i="57" s="1"/>
  <c r="Q11" i="57" s="1"/>
  <c r="O184" i="48"/>
  <c r="Q184" i="48" s="1"/>
  <c r="O184" i="49" s="1"/>
  <c r="Q184" i="49" s="1"/>
  <c r="O184" i="50" s="1"/>
  <c r="Q184" i="50" s="1"/>
  <c r="O184" i="51" s="1"/>
  <c r="Q184" i="51" s="1"/>
  <c r="O184" i="53" s="1"/>
  <c r="Q184" i="53" s="1"/>
  <c r="O184" i="54" s="1"/>
  <c r="Q184" i="54" s="1"/>
  <c r="O184" i="55" s="1"/>
  <c r="Q184" i="55" s="1"/>
  <c r="O184" i="56" s="1"/>
  <c r="Q184" i="56" s="1"/>
  <c r="O184" i="57" s="1"/>
  <c r="Q184" i="57" s="1"/>
  <c r="O186" i="49"/>
  <c r="Q186" i="49" s="1"/>
  <c r="O186" i="50" s="1"/>
  <c r="Q186" i="50" s="1"/>
  <c r="O46" i="54"/>
  <c r="Q46" i="54" s="1"/>
  <c r="Y41" i="53"/>
  <c r="S16" i="44"/>
  <c r="L16" i="46"/>
  <c r="N16" i="46" s="1"/>
  <c r="S129" i="44"/>
  <c r="L129" i="46"/>
  <c r="N129" i="46" s="1"/>
  <c r="O226" i="53"/>
  <c r="Q226" i="53" s="1"/>
  <c r="O226" i="54" s="1"/>
  <c r="Q226" i="54" s="1"/>
  <c r="O226" i="55" s="1"/>
  <c r="Q226" i="55" s="1"/>
  <c r="O226" i="56" s="1"/>
  <c r="Q226" i="56" s="1"/>
  <c r="O226" i="57" s="1"/>
  <c r="Q226" i="57" s="1"/>
  <c r="O144" i="51"/>
  <c r="Q144" i="51" s="1"/>
  <c r="S196" i="44"/>
  <c r="L196" i="46"/>
  <c r="N196" i="46" s="1"/>
  <c r="S80" i="44"/>
  <c r="L80" i="46"/>
  <c r="N80" i="46" s="1"/>
  <c r="S165" i="44"/>
  <c r="L165" i="46"/>
  <c r="N165" i="46" s="1"/>
  <c r="S193" i="44"/>
  <c r="L193" i="46"/>
  <c r="N193" i="46" s="1"/>
  <c r="O191" i="53"/>
  <c r="Q191" i="53" s="1"/>
  <c r="S191" i="51"/>
  <c r="S64" i="44"/>
  <c r="L64" i="46"/>
  <c r="N64" i="46" s="1"/>
  <c r="K194" i="44"/>
  <c r="K172" i="44"/>
  <c r="K156" i="44"/>
  <c r="K36" i="44"/>
  <c r="K56" i="44"/>
  <c r="K118" i="44"/>
  <c r="N101" i="44"/>
  <c r="K88" i="44"/>
  <c r="K68" i="44"/>
  <c r="K146" i="44"/>
  <c r="N22" i="44"/>
  <c r="N77" i="44"/>
  <c r="K134" i="44"/>
  <c r="N157" i="44"/>
  <c r="K190" i="44"/>
  <c r="K135" i="44"/>
  <c r="K50" i="44"/>
  <c r="S192" i="44"/>
  <c r="K29" i="44"/>
  <c r="K38" i="44"/>
  <c r="K154" i="44"/>
  <c r="K22" i="44"/>
  <c r="N102" i="44"/>
  <c r="N103" i="44"/>
  <c r="K24" i="44"/>
  <c r="K107" i="44"/>
  <c r="K75" i="44"/>
  <c r="N216" i="44"/>
  <c r="K138" i="44"/>
  <c r="K37" i="44"/>
  <c r="N221" i="44"/>
  <c r="K80" i="44"/>
  <c r="K202" i="44"/>
  <c r="K25" i="44"/>
  <c r="N20" i="44"/>
  <c r="K54" i="44"/>
  <c r="N68" i="44"/>
  <c r="K69" i="44"/>
  <c r="N166" i="44"/>
  <c r="K140" i="44"/>
  <c r="N163" i="44"/>
  <c r="K200" i="44"/>
  <c r="K62" i="44"/>
  <c r="N21" i="44"/>
  <c r="N201" i="44"/>
  <c r="L201" i="46" s="1"/>
  <c r="N201" i="46" s="1"/>
  <c r="N104" i="44"/>
  <c r="K139" i="44"/>
  <c r="K104" i="44"/>
  <c r="K59" i="44"/>
  <c r="K82" i="44"/>
  <c r="N70" i="44"/>
  <c r="N116" i="44"/>
  <c r="K115" i="44"/>
  <c r="K147" i="44"/>
  <c r="N180" i="44"/>
  <c r="K212" i="44"/>
  <c r="K167" i="44"/>
  <c r="N89" i="44"/>
  <c r="K119" i="44"/>
  <c r="K78" i="44"/>
  <c r="N151" i="44"/>
  <c r="N94" i="44"/>
  <c r="K159" i="44"/>
  <c r="K34" i="44"/>
  <c r="N132" i="44"/>
  <c r="K218" i="44"/>
  <c r="N83" i="44"/>
  <c r="K97" i="44"/>
  <c r="K136" i="44"/>
  <c r="N114" i="44"/>
  <c r="K171" i="44"/>
  <c r="N53" i="44"/>
  <c r="K61" i="44"/>
  <c r="N131" i="44"/>
  <c r="K103" i="44"/>
  <c r="N46" i="44"/>
  <c r="K164" i="44"/>
  <c r="K93" i="44"/>
  <c r="N156" i="44"/>
  <c r="N99" i="44"/>
  <c r="N125" i="44"/>
  <c r="N175" i="44"/>
  <c r="K108" i="44"/>
  <c r="K127" i="44"/>
  <c r="K81" i="44"/>
  <c r="N24" i="44"/>
  <c r="K165" i="44"/>
  <c r="K207" i="44"/>
  <c r="K28" i="44"/>
  <c r="K112" i="44"/>
  <c r="N75" i="44"/>
  <c r="K94" i="44"/>
  <c r="K177" i="44"/>
  <c r="N171" i="44"/>
  <c r="K209" i="44"/>
  <c r="N138" i="44"/>
  <c r="K191" i="44"/>
  <c r="K86" i="44"/>
  <c r="K43" i="44"/>
  <c r="K180" i="44"/>
  <c r="N25" i="44"/>
  <c r="K109" i="44"/>
  <c r="K113" i="44"/>
  <c r="K73" i="44"/>
  <c r="K48" i="44"/>
  <c r="K83" i="44"/>
  <c r="N194" i="44"/>
  <c r="N43" i="44"/>
  <c r="K214" i="44"/>
  <c r="N76" i="44"/>
  <c r="K157" i="44"/>
  <c r="K153" i="44"/>
  <c r="N133" i="44"/>
  <c r="K179" i="44"/>
  <c r="K101" i="44"/>
  <c r="N38" i="44"/>
  <c r="N63" i="44"/>
  <c r="K70" i="44"/>
  <c r="N42" i="44"/>
  <c r="N97" i="44"/>
  <c r="K18" i="44"/>
  <c r="K170" i="44"/>
  <c r="K133" i="44"/>
  <c r="N169" i="44"/>
  <c r="N152" i="44"/>
  <c r="N100" i="44"/>
  <c r="N65" i="44"/>
  <c r="K166" i="44"/>
  <c r="K49" i="44"/>
  <c r="K58" i="44"/>
  <c r="S190" i="44"/>
  <c r="K149" i="44"/>
  <c r="N93" i="44"/>
  <c r="K193" i="44"/>
  <c r="N112" i="44"/>
  <c r="K126" i="44"/>
  <c r="N128" i="44"/>
  <c r="N95" i="44"/>
  <c r="K60" i="44"/>
  <c r="K213" i="44"/>
  <c r="N17" i="44"/>
  <c r="K90" i="44"/>
  <c r="K110" i="44"/>
  <c r="K162" i="44"/>
  <c r="K175" i="44"/>
  <c r="N109" i="44"/>
  <c r="N135" i="44"/>
  <c r="K31" i="44"/>
  <c r="N154" i="44"/>
  <c r="K26" i="44"/>
  <c r="N18" i="44"/>
  <c r="N176" i="44"/>
  <c r="N209" i="44"/>
  <c r="K199" i="44"/>
  <c r="N107" i="44"/>
  <c r="K125" i="44"/>
  <c r="K141" i="44"/>
  <c r="N23" i="44"/>
  <c r="K155" i="44"/>
  <c r="K21" i="44"/>
  <c r="N86" i="44"/>
  <c r="N27" i="44"/>
  <c r="K79" i="44"/>
  <c r="K220" i="44"/>
  <c r="K221" i="44"/>
  <c r="K30" i="44"/>
  <c r="N90" i="44"/>
  <c r="K163" i="44"/>
  <c r="N126" i="44"/>
  <c r="N47" i="44"/>
  <c r="K187" i="44"/>
  <c r="N48" i="44"/>
  <c r="K161" i="44"/>
  <c r="K23" i="44"/>
  <c r="K16" i="44"/>
  <c r="N134" i="44"/>
  <c r="K203" i="44"/>
  <c r="N124" i="44"/>
  <c r="S191" i="44"/>
  <c r="K182" i="44"/>
  <c r="N140" i="44"/>
  <c r="K42" i="44"/>
  <c r="N49" i="44"/>
  <c r="N69" i="44"/>
  <c r="K137" i="44"/>
  <c r="K102" i="44"/>
  <c r="N62" i="44"/>
  <c r="K99" i="44"/>
  <c r="N143" i="44"/>
  <c r="K44" i="44"/>
  <c r="K224" i="44"/>
  <c r="K131" i="44"/>
  <c r="N74" i="44"/>
  <c r="N183" i="44"/>
  <c r="K143" i="44"/>
  <c r="K47" i="44"/>
  <c r="Q188" i="44"/>
  <c r="O188" i="46" s="1"/>
  <c r="Q188" i="46" s="1"/>
  <c r="O188" i="47" s="1"/>
  <c r="Q188" i="47" s="1"/>
  <c r="K100" i="44"/>
  <c r="N79" i="44"/>
  <c r="K84" i="44"/>
  <c r="K114" i="44"/>
  <c r="N105" i="44"/>
  <c r="L105" i="46" s="1"/>
  <c r="N105" i="46" s="1"/>
  <c r="L105" i="47" s="1"/>
  <c r="N105" i="47" s="1"/>
  <c r="N202" i="44"/>
  <c r="N146" i="44"/>
  <c r="N149" i="44"/>
  <c r="K95" i="44"/>
  <c r="K32" i="44"/>
  <c r="N155" i="44"/>
  <c r="N200" i="44"/>
  <c r="K183" i="44"/>
  <c r="N115" i="44"/>
  <c r="N73" i="44"/>
  <c r="N168" i="44"/>
  <c r="K169" i="44"/>
  <c r="K129" i="44"/>
  <c r="N85" i="44"/>
  <c r="K216" i="44"/>
  <c r="N119" i="44"/>
  <c r="K128" i="44"/>
  <c r="K53" i="44"/>
  <c r="K55" i="44"/>
  <c r="K132" i="44"/>
  <c r="K27" i="44"/>
  <c r="K74" i="44"/>
  <c r="K116" i="44"/>
  <c r="K20" i="44"/>
  <c r="K89" i="44"/>
  <c r="K63" i="44"/>
  <c r="K123" i="44"/>
  <c r="N159" i="44"/>
  <c r="K217" i="44"/>
  <c r="N136" i="44"/>
  <c r="K76" i="44"/>
  <c r="K65" i="44"/>
  <c r="K64" i="44"/>
  <c r="K77" i="44"/>
  <c r="N96" i="44"/>
  <c r="K168" i="44"/>
  <c r="N118" i="44"/>
  <c r="K151" i="44"/>
  <c r="N72" i="44"/>
  <c r="N137" i="44"/>
  <c r="N88" i="44"/>
  <c r="K72" i="44"/>
  <c r="K176" i="44"/>
  <c r="K17" i="44"/>
  <c r="K152" i="44"/>
  <c r="K41" i="44"/>
  <c r="K96" i="44"/>
  <c r="N182" i="44"/>
  <c r="K46" i="44"/>
  <c r="N113" i="44"/>
  <c r="O145" i="57" l="1"/>
  <c r="Q145" i="57" s="1"/>
  <c r="Y42" i="54"/>
  <c r="O47" i="55"/>
  <c r="Q47" i="55" s="1"/>
  <c r="Y44" i="54"/>
  <c r="O61" i="55"/>
  <c r="Q61" i="55" s="1"/>
  <c r="Y41" i="54"/>
  <c r="O46" i="55"/>
  <c r="Q46" i="55" s="1"/>
  <c r="Y43" i="54"/>
  <c r="O48" i="55"/>
  <c r="Q48" i="55" s="1"/>
  <c r="R176" i="44"/>
  <c r="I176" i="46"/>
  <c r="K176" i="46" s="1"/>
  <c r="R116" i="44"/>
  <c r="I116" i="46"/>
  <c r="K116" i="46" s="1"/>
  <c r="S200" i="44"/>
  <c r="L200" i="46"/>
  <c r="N200" i="46" s="1"/>
  <c r="R152" i="44"/>
  <c r="I152" i="46"/>
  <c r="K152" i="46" s="1"/>
  <c r="R64" i="44"/>
  <c r="I64" i="46"/>
  <c r="K64" i="46" s="1"/>
  <c r="R128" i="44"/>
  <c r="I128" i="46"/>
  <c r="K128" i="46" s="1"/>
  <c r="R32" i="44"/>
  <c r="I32" i="46"/>
  <c r="K32" i="46" s="1"/>
  <c r="S182" i="44"/>
  <c r="L182" i="46"/>
  <c r="N182" i="46" s="1"/>
  <c r="R17" i="44"/>
  <c r="I17" i="46"/>
  <c r="K17" i="46" s="1"/>
  <c r="S137" i="44"/>
  <c r="L137" i="46"/>
  <c r="N137" i="46" s="1"/>
  <c r="R168" i="44"/>
  <c r="I168" i="46"/>
  <c r="K168" i="46" s="1"/>
  <c r="R65" i="44"/>
  <c r="I65" i="46"/>
  <c r="K65" i="46" s="1"/>
  <c r="S159" i="44"/>
  <c r="L159" i="46"/>
  <c r="N159" i="46" s="1"/>
  <c r="R20" i="44"/>
  <c r="I20" i="46"/>
  <c r="K20" i="46" s="1"/>
  <c r="R132" i="44"/>
  <c r="I132" i="46"/>
  <c r="K132" i="46" s="1"/>
  <c r="S119" i="44"/>
  <c r="L119" i="46"/>
  <c r="N119" i="46" s="1"/>
  <c r="R169" i="44"/>
  <c r="I169" i="46"/>
  <c r="K169" i="46" s="1"/>
  <c r="R183" i="44"/>
  <c r="I183" i="46"/>
  <c r="K183" i="46" s="1"/>
  <c r="R95" i="44"/>
  <c r="I95" i="46"/>
  <c r="K95" i="46" s="1"/>
  <c r="L105" i="48"/>
  <c r="N105" i="48" s="1"/>
  <c r="R100" i="44"/>
  <c r="I100" i="46"/>
  <c r="K100" i="46" s="1"/>
  <c r="S183" i="44"/>
  <c r="L183" i="46"/>
  <c r="N183" i="46" s="1"/>
  <c r="R44" i="44"/>
  <c r="I44" i="46"/>
  <c r="K44" i="46" s="1"/>
  <c r="R102" i="44"/>
  <c r="I102" i="46"/>
  <c r="K102" i="46" s="1"/>
  <c r="R42" i="44"/>
  <c r="I42" i="46"/>
  <c r="K42" i="46" s="1"/>
  <c r="S124" i="44"/>
  <c r="L124" i="46"/>
  <c r="N124" i="46" s="1"/>
  <c r="R23" i="44"/>
  <c r="I23" i="46"/>
  <c r="K23" i="46" s="1"/>
  <c r="R30" i="44"/>
  <c r="I30" i="46"/>
  <c r="K30" i="46" s="1"/>
  <c r="S27" i="44"/>
  <c r="L27" i="46"/>
  <c r="N27" i="46" s="1"/>
  <c r="S23" i="44"/>
  <c r="L23" i="46"/>
  <c r="N23" i="46" s="1"/>
  <c r="R199" i="44"/>
  <c r="I199" i="46"/>
  <c r="K199" i="46" s="1"/>
  <c r="R26" i="44"/>
  <c r="I26" i="46"/>
  <c r="K26" i="46" s="1"/>
  <c r="S109" i="44"/>
  <c r="L109" i="46"/>
  <c r="N109" i="46" s="1"/>
  <c r="S95" i="44"/>
  <c r="L95" i="46"/>
  <c r="N95" i="46" s="1"/>
  <c r="R193" i="44"/>
  <c r="I193" i="46"/>
  <c r="K193" i="46" s="1"/>
  <c r="R58" i="44"/>
  <c r="I58" i="46"/>
  <c r="K58" i="46" s="1"/>
  <c r="R170" i="44"/>
  <c r="I170" i="46"/>
  <c r="K170" i="46" s="1"/>
  <c r="R70" i="44"/>
  <c r="I70" i="46"/>
  <c r="K70" i="46" s="1"/>
  <c r="R179" i="44"/>
  <c r="I179" i="46"/>
  <c r="K179" i="46" s="1"/>
  <c r="S76" i="44"/>
  <c r="L76" i="46"/>
  <c r="N76" i="46" s="1"/>
  <c r="R83" i="44"/>
  <c r="I83" i="46"/>
  <c r="K83" i="46" s="1"/>
  <c r="R109" i="44"/>
  <c r="I109" i="46"/>
  <c r="K109" i="46" s="1"/>
  <c r="R86" i="44"/>
  <c r="I86" i="46"/>
  <c r="K86" i="46" s="1"/>
  <c r="S171" i="44"/>
  <c r="L171" i="46"/>
  <c r="N171" i="46" s="1"/>
  <c r="R112" i="44"/>
  <c r="I112" i="46"/>
  <c r="K112" i="46" s="1"/>
  <c r="S24" i="44"/>
  <c r="L24" i="46"/>
  <c r="N24" i="46" s="1"/>
  <c r="S175" i="44"/>
  <c r="L175" i="46"/>
  <c r="N175" i="46" s="1"/>
  <c r="R93" i="44"/>
  <c r="I93" i="46"/>
  <c r="K93" i="46" s="1"/>
  <c r="S131" i="44"/>
  <c r="L131" i="46"/>
  <c r="N131" i="46" s="1"/>
  <c r="S114" i="44"/>
  <c r="L114" i="46"/>
  <c r="N114" i="46" s="1"/>
  <c r="R218" i="44"/>
  <c r="I218" i="46"/>
  <c r="K218" i="46" s="1"/>
  <c r="S94" i="44"/>
  <c r="L94" i="46"/>
  <c r="N94" i="46" s="1"/>
  <c r="R147" i="44"/>
  <c r="I147" i="46"/>
  <c r="K147" i="46" s="1"/>
  <c r="R82" i="44"/>
  <c r="I82" i="46"/>
  <c r="K82" i="46" s="1"/>
  <c r="S104" i="44"/>
  <c r="L104" i="46"/>
  <c r="N104" i="46" s="1"/>
  <c r="R200" i="44"/>
  <c r="I200" i="46"/>
  <c r="K200" i="46" s="1"/>
  <c r="R69" i="44"/>
  <c r="I69" i="46"/>
  <c r="K69" i="46" s="1"/>
  <c r="R25" i="44"/>
  <c r="I25" i="46"/>
  <c r="K25" i="46" s="1"/>
  <c r="R107" i="44"/>
  <c r="I107" i="46"/>
  <c r="K107" i="46" s="1"/>
  <c r="R22" i="44"/>
  <c r="I22" i="46"/>
  <c r="K22" i="46" s="1"/>
  <c r="S157" i="44"/>
  <c r="L157" i="46"/>
  <c r="N157" i="46" s="1"/>
  <c r="R146" i="44"/>
  <c r="I146" i="46"/>
  <c r="K146" i="46" s="1"/>
  <c r="R118" i="44"/>
  <c r="I118" i="46"/>
  <c r="K118" i="46" s="1"/>
  <c r="R172" i="44"/>
  <c r="I172" i="46"/>
  <c r="K172" i="46" s="1"/>
  <c r="Y45" i="54"/>
  <c r="S192" i="53"/>
  <c r="O192" i="54"/>
  <c r="Q192" i="54" s="1"/>
  <c r="L178" i="48"/>
  <c r="N178" i="48" s="1"/>
  <c r="L178" i="49" s="1"/>
  <c r="N178" i="49" s="1"/>
  <c r="O120" i="51"/>
  <c r="Q120" i="51" s="1"/>
  <c r="O120" i="53" s="1"/>
  <c r="Q120" i="53" s="1"/>
  <c r="O120" i="54" s="1"/>
  <c r="Q120" i="54" s="1"/>
  <c r="O120" i="55" s="1"/>
  <c r="Q120" i="55" s="1"/>
  <c r="O120" i="56" s="1"/>
  <c r="Q120" i="56" s="1"/>
  <c r="O120" i="57" s="1"/>
  <c r="Q120" i="57" s="1"/>
  <c r="L177" i="47"/>
  <c r="N177" i="47" s="1"/>
  <c r="S177" i="46"/>
  <c r="S96" i="44"/>
  <c r="L96" i="46"/>
  <c r="N96" i="46" s="1"/>
  <c r="R55" i="44"/>
  <c r="I55" i="46"/>
  <c r="K55" i="46" s="1"/>
  <c r="S168" i="44"/>
  <c r="L168" i="46"/>
  <c r="N168" i="46" s="1"/>
  <c r="S149" i="44"/>
  <c r="L149" i="46"/>
  <c r="N149" i="46" s="1"/>
  <c r="R114" i="44"/>
  <c r="I114" i="46"/>
  <c r="K114" i="46" s="1"/>
  <c r="S74" i="44"/>
  <c r="L74" i="46"/>
  <c r="N74" i="46" s="1"/>
  <c r="S143" i="44"/>
  <c r="L143" i="46"/>
  <c r="N143" i="46" s="1"/>
  <c r="R137" i="44"/>
  <c r="I137" i="46"/>
  <c r="K137" i="46" s="1"/>
  <c r="S140" i="44"/>
  <c r="L140" i="46"/>
  <c r="N140" i="46" s="1"/>
  <c r="R203" i="44"/>
  <c r="I203" i="46"/>
  <c r="K203" i="46" s="1"/>
  <c r="R161" i="44"/>
  <c r="I161" i="46"/>
  <c r="K161" i="46" s="1"/>
  <c r="S126" i="44"/>
  <c r="L126" i="46"/>
  <c r="N126" i="46" s="1"/>
  <c r="R221" i="44"/>
  <c r="I221" i="46"/>
  <c r="K221" i="46" s="1"/>
  <c r="S86" i="44"/>
  <c r="L86" i="46"/>
  <c r="N86" i="46" s="1"/>
  <c r="R141" i="44"/>
  <c r="I141" i="46"/>
  <c r="K141" i="46" s="1"/>
  <c r="S209" i="44"/>
  <c r="L209" i="46"/>
  <c r="N209" i="46" s="1"/>
  <c r="S154" i="44"/>
  <c r="L154" i="46"/>
  <c r="N154" i="46" s="1"/>
  <c r="R175" i="44"/>
  <c r="I175" i="46"/>
  <c r="K175" i="46" s="1"/>
  <c r="S17" i="44"/>
  <c r="L17" i="46"/>
  <c r="N17" i="46" s="1"/>
  <c r="S128" i="44"/>
  <c r="L128" i="46"/>
  <c r="N128" i="46" s="1"/>
  <c r="S93" i="44"/>
  <c r="L93" i="46"/>
  <c r="N93" i="46" s="1"/>
  <c r="R49" i="44"/>
  <c r="I49" i="46"/>
  <c r="K49" i="46" s="1"/>
  <c r="S152" i="44"/>
  <c r="L152" i="46"/>
  <c r="N152" i="46" s="1"/>
  <c r="R18" i="44"/>
  <c r="I18" i="46"/>
  <c r="K18" i="46" s="1"/>
  <c r="S133" i="44"/>
  <c r="L133" i="46"/>
  <c r="N133" i="46" s="1"/>
  <c r="R214" i="44"/>
  <c r="I214" i="46"/>
  <c r="K214" i="46" s="1"/>
  <c r="R48" i="44"/>
  <c r="I48" i="46"/>
  <c r="K48" i="46" s="1"/>
  <c r="S25" i="44"/>
  <c r="L25" i="46"/>
  <c r="N25" i="46" s="1"/>
  <c r="R191" i="44"/>
  <c r="I191" i="46"/>
  <c r="K191" i="46" s="1"/>
  <c r="R177" i="44"/>
  <c r="I177" i="46"/>
  <c r="K177" i="46" s="1"/>
  <c r="R28" i="44"/>
  <c r="I28" i="46"/>
  <c r="K28" i="46" s="1"/>
  <c r="R81" i="44"/>
  <c r="I81" i="46"/>
  <c r="K81" i="46" s="1"/>
  <c r="S125" i="44"/>
  <c r="L125" i="46"/>
  <c r="N125" i="46" s="1"/>
  <c r="R164" i="44"/>
  <c r="I164" i="46"/>
  <c r="K164" i="46" s="1"/>
  <c r="R61" i="44"/>
  <c r="I61" i="46"/>
  <c r="K61" i="46" s="1"/>
  <c r="R136" i="44"/>
  <c r="I136" i="46"/>
  <c r="K136" i="46" s="1"/>
  <c r="S132" i="44"/>
  <c r="L132" i="46"/>
  <c r="N132" i="46" s="1"/>
  <c r="S151" i="44"/>
  <c r="L151" i="46"/>
  <c r="N151" i="46" s="1"/>
  <c r="R167" i="44"/>
  <c r="I167" i="46"/>
  <c r="K167" i="46" s="1"/>
  <c r="R115" i="44"/>
  <c r="I115" i="46"/>
  <c r="K115" i="46" s="1"/>
  <c r="R59" i="44"/>
  <c r="I59" i="46"/>
  <c r="K59" i="46" s="1"/>
  <c r="L201" i="47"/>
  <c r="N201" i="47" s="1"/>
  <c r="S163" i="44"/>
  <c r="L163" i="46"/>
  <c r="N163" i="46" s="1"/>
  <c r="S68" i="44"/>
  <c r="L68" i="46"/>
  <c r="N68" i="46" s="1"/>
  <c r="R202" i="44"/>
  <c r="I202" i="46"/>
  <c r="K202" i="46" s="1"/>
  <c r="R138" i="44"/>
  <c r="I138" i="46"/>
  <c r="K138" i="46" s="1"/>
  <c r="R24" i="44"/>
  <c r="I24" i="46"/>
  <c r="K24" i="46" s="1"/>
  <c r="R154" i="44"/>
  <c r="I154" i="46"/>
  <c r="K154" i="46" s="1"/>
  <c r="R50" i="44"/>
  <c r="I50" i="46"/>
  <c r="K50" i="46" s="1"/>
  <c r="R134" i="44"/>
  <c r="I134" i="46"/>
  <c r="K134" i="46" s="1"/>
  <c r="R68" i="44"/>
  <c r="I68" i="46"/>
  <c r="K68" i="46" s="1"/>
  <c r="R56" i="44"/>
  <c r="I56" i="46"/>
  <c r="K56" i="46" s="1"/>
  <c r="R194" i="44"/>
  <c r="I194" i="46"/>
  <c r="K194" i="46" s="1"/>
  <c r="L165" i="47"/>
  <c r="N165" i="47" s="1"/>
  <c r="S165" i="46"/>
  <c r="L196" i="47"/>
  <c r="N196" i="47" s="1"/>
  <c r="S196" i="46"/>
  <c r="L16" i="47"/>
  <c r="N16" i="47" s="1"/>
  <c r="S16" i="46"/>
  <c r="L44" i="47"/>
  <c r="N44" i="47" s="1"/>
  <c r="S44" i="46"/>
  <c r="L153" i="47"/>
  <c r="N153" i="47" s="1"/>
  <c r="S153" i="46"/>
  <c r="O12" i="51"/>
  <c r="Q12" i="51" s="1"/>
  <c r="R76" i="44"/>
  <c r="I76" i="46"/>
  <c r="K76" i="46" s="1"/>
  <c r="O188" i="48"/>
  <c r="Q188" i="48" s="1"/>
  <c r="O188" i="49" s="1"/>
  <c r="Q188" i="49" s="1"/>
  <c r="O188" i="50" s="1"/>
  <c r="Q188" i="50" s="1"/>
  <c r="O188" i="51" s="1"/>
  <c r="Q188" i="51" s="1"/>
  <c r="O188" i="53" s="1"/>
  <c r="Q188" i="53" s="1"/>
  <c r="O188" i="54" s="1"/>
  <c r="Q188" i="54" s="1"/>
  <c r="O188" i="55" s="1"/>
  <c r="Q188" i="55" s="1"/>
  <c r="O188" i="56" s="1"/>
  <c r="Q188" i="56" s="1"/>
  <c r="O188" i="57" s="1"/>
  <c r="Q188" i="57" s="1"/>
  <c r="S113" i="44"/>
  <c r="L113" i="46"/>
  <c r="N113" i="46" s="1"/>
  <c r="R41" i="44"/>
  <c r="I41" i="46"/>
  <c r="K41" i="46" s="1"/>
  <c r="R72" i="44"/>
  <c r="I72" i="46"/>
  <c r="K72" i="46" s="1"/>
  <c r="R151" i="44"/>
  <c r="I151" i="46"/>
  <c r="K151" i="46" s="1"/>
  <c r="R77" i="44"/>
  <c r="I77" i="46"/>
  <c r="K77" i="46" s="1"/>
  <c r="S136" i="44"/>
  <c r="L136" i="46"/>
  <c r="N136" i="46" s="1"/>
  <c r="R63" i="44"/>
  <c r="I63" i="46"/>
  <c r="K63" i="46" s="1"/>
  <c r="R74" i="44"/>
  <c r="I74" i="46"/>
  <c r="K74" i="46" s="1"/>
  <c r="R53" i="44"/>
  <c r="I53" i="46"/>
  <c r="K53" i="46" s="1"/>
  <c r="S85" i="44"/>
  <c r="L85" i="46"/>
  <c r="N85" i="46" s="1"/>
  <c r="S73" i="44"/>
  <c r="L73" i="46"/>
  <c r="N73" i="46" s="1"/>
  <c r="S155" i="44"/>
  <c r="L155" i="46"/>
  <c r="N155" i="46" s="1"/>
  <c r="S146" i="44"/>
  <c r="L146" i="46"/>
  <c r="N146" i="46" s="1"/>
  <c r="R84" i="44"/>
  <c r="I84" i="46"/>
  <c r="K84" i="46" s="1"/>
  <c r="R47" i="44"/>
  <c r="I47" i="46"/>
  <c r="K47" i="46" s="1"/>
  <c r="R131" i="44"/>
  <c r="I131" i="46"/>
  <c r="K131" i="46" s="1"/>
  <c r="R99" i="44"/>
  <c r="I99" i="46"/>
  <c r="K99" i="46" s="1"/>
  <c r="S69" i="44"/>
  <c r="L69" i="46"/>
  <c r="N69" i="46" s="1"/>
  <c r="R182" i="44"/>
  <c r="I182" i="46"/>
  <c r="K182" i="46" s="1"/>
  <c r="S134" i="44"/>
  <c r="L134" i="46"/>
  <c r="N134" i="46" s="1"/>
  <c r="R163" i="44"/>
  <c r="I163" i="46"/>
  <c r="K163" i="46" s="1"/>
  <c r="R220" i="44"/>
  <c r="I220" i="46"/>
  <c r="K220" i="46" s="1"/>
  <c r="R21" i="44"/>
  <c r="I21" i="46"/>
  <c r="K21" i="46" s="1"/>
  <c r="R125" i="44"/>
  <c r="I125" i="46"/>
  <c r="K125" i="46" s="1"/>
  <c r="S176" i="44"/>
  <c r="L176" i="46"/>
  <c r="N176" i="46" s="1"/>
  <c r="R31" i="44"/>
  <c r="I31" i="46"/>
  <c r="K31" i="46" s="1"/>
  <c r="R162" i="44"/>
  <c r="I162" i="46"/>
  <c r="K162" i="46" s="1"/>
  <c r="R213" i="44"/>
  <c r="I213" i="46"/>
  <c r="K213" i="46" s="1"/>
  <c r="R126" i="44"/>
  <c r="I126" i="46"/>
  <c r="K126" i="46" s="1"/>
  <c r="R149" i="44"/>
  <c r="I149" i="46"/>
  <c r="K149" i="46" s="1"/>
  <c r="R166" i="44"/>
  <c r="I166" i="46"/>
  <c r="K166" i="46" s="1"/>
  <c r="S169" i="44"/>
  <c r="L169" i="46"/>
  <c r="N169" i="46" s="1"/>
  <c r="S97" i="44"/>
  <c r="L97" i="46"/>
  <c r="N97" i="46" s="1"/>
  <c r="R153" i="44"/>
  <c r="I153" i="46"/>
  <c r="K153" i="46" s="1"/>
  <c r="S43" i="44"/>
  <c r="L43" i="46"/>
  <c r="N43" i="46" s="1"/>
  <c r="R73" i="44"/>
  <c r="I73" i="46"/>
  <c r="K73" i="46" s="1"/>
  <c r="R180" i="44"/>
  <c r="I180" i="46"/>
  <c r="K180" i="46" s="1"/>
  <c r="S138" i="44"/>
  <c r="L138" i="46"/>
  <c r="N138" i="46" s="1"/>
  <c r="R94" i="44"/>
  <c r="I94" i="46"/>
  <c r="K94" i="46" s="1"/>
  <c r="R207" i="44"/>
  <c r="I207" i="46"/>
  <c r="K207" i="46" s="1"/>
  <c r="R127" i="44"/>
  <c r="I127" i="46"/>
  <c r="K127" i="46" s="1"/>
  <c r="S53" i="44"/>
  <c r="L53" i="46"/>
  <c r="N53" i="46" s="1"/>
  <c r="R97" i="44"/>
  <c r="I97" i="46"/>
  <c r="K97" i="46" s="1"/>
  <c r="R34" i="44"/>
  <c r="I34" i="46"/>
  <c r="K34" i="46" s="1"/>
  <c r="R78" i="44"/>
  <c r="I78" i="46"/>
  <c r="K78" i="46" s="1"/>
  <c r="R212" i="44"/>
  <c r="I212" i="46"/>
  <c r="K212" i="46" s="1"/>
  <c r="S116" i="44"/>
  <c r="L116" i="46"/>
  <c r="N116" i="46" s="1"/>
  <c r="R104" i="44"/>
  <c r="I104" i="46"/>
  <c r="K104" i="46" s="1"/>
  <c r="S21" i="44"/>
  <c r="L21" i="46"/>
  <c r="N21" i="46" s="1"/>
  <c r="R140" i="44"/>
  <c r="I140" i="46"/>
  <c r="K140" i="46" s="1"/>
  <c r="R54" i="44"/>
  <c r="I54" i="46"/>
  <c r="K54" i="46" s="1"/>
  <c r="R80" i="44"/>
  <c r="I80" i="46"/>
  <c r="K80" i="46" s="1"/>
  <c r="S216" i="44"/>
  <c r="L216" i="46"/>
  <c r="N216" i="46" s="1"/>
  <c r="R135" i="44"/>
  <c r="I135" i="46"/>
  <c r="K135" i="46" s="1"/>
  <c r="S77" i="44"/>
  <c r="L77" i="46"/>
  <c r="N77" i="46" s="1"/>
  <c r="R88" i="44"/>
  <c r="I88" i="46"/>
  <c r="K88" i="46" s="1"/>
  <c r="R36" i="44"/>
  <c r="I36" i="46"/>
  <c r="K36" i="46" s="1"/>
  <c r="S64" i="46"/>
  <c r="L64" i="47"/>
  <c r="N64" i="47" s="1"/>
  <c r="O191" i="54"/>
  <c r="Q191" i="54" s="1"/>
  <c r="S191" i="53"/>
  <c r="O186" i="51"/>
  <c r="Q186" i="51" s="1"/>
  <c r="O186" i="53" s="1"/>
  <c r="Q186" i="53" s="1"/>
  <c r="O186" i="54" s="1"/>
  <c r="Q186" i="54" s="1"/>
  <c r="O186" i="55" s="1"/>
  <c r="Q186" i="55" s="1"/>
  <c r="O186" i="56" s="1"/>
  <c r="Q186" i="56" s="1"/>
  <c r="O190" i="53"/>
  <c r="Q190" i="53" s="1"/>
  <c r="S190" i="51"/>
  <c r="L108" i="48"/>
  <c r="N108" i="48" s="1"/>
  <c r="O150" i="54"/>
  <c r="Q150" i="54" s="1"/>
  <c r="O150" i="55" s="1"/>
  <c r="Q150" i="55" s="1"/>
  <c r="R96" i="44"/>
  <c r="I96" i="46"/>
  <c r="K96" i="46" s="1"/>
  <c r="S72" i="44"/>
  <c r="L72" i="46"/>
  <c r="N72" i="46" s="1"/>
  <c r="R123" i="44"/>
  <c r="I123" i="46"/>
  <c r="K123" i="46" s="1"/>
  <c r="R216" i="44"/>
  <c r="I216" i="46"/>
  <c r="K216" i="46" s="1"/>
  <c r="R46" i="44"/>
  <c r="I46" i="46"/>
  <c r="K46" i="46" s="1"/>
  <c r="S88" i="44"/>
  <c r="L88" i="46"/>
  <c r="N88" i="46" s="1"/>
  <c r="S118" i="44"/>
  <c r="L118" i="46"/>
  <c r="N118" i="46" s="1"/>
  <c r="R217" i="44"/>
  <c r="I217" i="46"/>
  <c r="K217" i="46" s="1"/>
  <c r="R27" i="44"/>
  <c r="I27" i="46"/>
  <c r="K27" i="46" s="1"/>
  <c r="R129" i="44"/>
  <c r="I129" i="46"/>
  <c r="K129" i="46" s="1"/>
  <c r="S115" i="44"/>
  <c r="L115" i="46"/>
  <c r="N115" i="46" s="1"/>
  <c r="S202" i="44"/>
  <c r="L202" i="46"/>
  <c r="N202" i="46" s="1"/>
  <c r="S79" i="44"/>
  <c r="L79" i="46"/>
  <c r="N79" i="46" s="1"/>
  <c r="R143" i="44"/>
  <c r="I143" i="46"/>
  <c r="K143" i="46" s="1"/>
  <c r="R224" i="44"/>
  <c r="I224" i="46"/>
  <c r="K224" i="46" s="1"/>
  <c r="R16" i="44"/>
  <c r="I16" i="46"/>
  <c r="K16" i="46" s="1"/>
  <c r="R187" i="44"/>
  <c r="I187" i="46"/>
  <c r="K187" i="46" s="1"/>
  <c r="R79" i="44"/>
  <c r="I79" i="46"/>
  <c r="K79" i="46" s="1"/>
  <c r="R155" i="44"/>
  <c r="I155" i="46"/>
  <c r="K155" i="46" s="1"/>
  <c r="S107" i="44"/>
  <c r="L107" i="46"/>
  <c r="N107" i="46" s="1"/>
  <c r="S18" i="44"/>
  <c r="L18" i="46"/>
  <c r="N18" i="46" s="1"/>
  <c r="S135" i="44"/>
  <c r="L135" i="46"/>
  <c r="N135" i="46" s="1"/>
  <c r="R110" i="44"/>
  <c r="I110" i="46"/>
  <c r="K110" i="46" s="1"/>
  <c r="R60" i="44"/>
  <c r="I60" i="46"/>
  <c r="K60" i="46" s="1"/>
  <c r="S112" i="44"/>
  <c r="L112" i="46"/>
  <c r="N112" i="46" s="1"/>
  <c r="S65" i="44"/>
  <c r="L65" i="46"/>
  <c r="N65" i="46" s="1"/>
  <c r="R133" i="44"/>
  <c r="I133" i="46"/>
  <c r="K133" i="46" s="1"/>
  <c r="S42" i="44"/>
  <c r="L42" i="46"/>
  <c r="N42" i="46" s="1"/>
  <c r="R101" i="44"/>
  <c r="I101" i="46"/>
  <c r="K101" i="46" s="1"/>
  <c r="R157" i="44"/>
  <c r="I157" i="46"/>
  <c r="K157" i="46" s="1"/>
  <c r="S194" i="44"/>
  <c r="L194" i="46"/>
  <c r="N194" i="46" s="1"/>
  <c r="R113" i="44"/>
  <c r="I113" i="46"/>
  <c r="K113" i="46" s="1"/>
  <c r="R43" i="44"/>
  <c r="I43" i="46"/>
  <c r="K43" i="46" s="1"/>
  <c r="R209" i="44"/>
  <c r="I209" i="46"/>
  <c r="K209" i="46" s="1"/>
  <c r="S75" i="44"/>
  <c r="L75" i="46"/>
  <c r="N75" i="46" s="1"/>
  <c r="R165" i="44"/>
  <c r="I165" i="46"/>
  <c r="K165" i="46" s="1"/>
  <c r="R108" i="44"/>
  <c r="I108" i="46"/>
  <c r="K108" i="46" s="1"/>
  <c r="S156" i="44"/>
  <c r="L156" i="46"/>
  <c r="N156" i="46" s="1"/>
  <c r="R171" i="44"/>
  <c r="I171" i="46"/>
  <c r="K171" i="46" s="1"/>
  <c r="S83" i="44"/>
  <c r="L83" i="46"/>
  <c r="N83" i="46" s="1"/>
  <c r="R159" i="44"/>
  <c r="I159" i="46"/>
  <c r="K159" i="46" s="1"/>
  <c r="R119" i="44"/>
  <c r="I119" i="46"/>
  <c r="K119" i="46" s="1"/>
  <c r="S180" i="44"/>
  <c r="L180" i="46"/>
  <c r="N180" i="46" s="1"/>
  <c r="S70" i="44"/>
  <c r="L70" i="46"/>
  <c r="N70" i="46" s="1"/>
  <c r="R139" i="44"/>
  <c r="I139" i="46"/>
  <c r="K139" i="46" s="1"/>
  <c r="R62" i="44"/>
  <c r="I62" i="46"/>
  <c r="K62" i="46" s="1"/>
  <c r="S166" i="44"/>
  <c r="L166" i="46"/>
  <c r="N166" i="46" s="1"/>
  <c r="S20" i="44"/>
  <c r="L20" i="46"/>
  <c r="N20" i="46" s="1"/>
  <c r="S221" i="44"/>
  <c r="L221" i="46"/>
  <c r="N221" i="46" s="1"/>
  <c r="R75" i="44"/>
  <c r="I75" i="46"/>
  <c r="K75" i="46" s="1"/>
  <c r="R29" i="44"/>
  <c r="I29" i="46"/>
  <c r="K29" i="46" s="1"/>
  <c r="R190" i="44"/>
  <c r="I190" i="46"/>
  <c r="K190" i="46" s="1"/>
  <c r="S22" i="44"/>
  <c r="L22" i="46"/>
  <c r="N22" i="46" s="1"/>
  <c r="R156" i="44"/>
  <c r="I156" i="46"/>
  <c r="K156" i="46" s="1"/>
  <c r="L193" i="47"/>
  <c r="N193" i="47" s="1"/>
  <c r="S193" i="46"/>
  <c r="L80" i="47"/>
  <c r="N80" i="47" s="1"/>
  <c r="S80" i="46"/>
  <c r="O144" i="53"/>
  <c r="Q144" i="53" s="1"/>
  <c r="O144" i="54" s="1"/>
  <c r="Q144" i="54" s="1"/>
  <c r="O144" i="55" s="1"/>
  <c r="Q144" i="55" s="1"/>
  <c r="O144" i="56" s="1"/>
  <c r="Q144" i="56" s="1"/>
  <c r="L129" i="47"/>
  <c r="N129" i="47" s="1"/>
  <c r="S129" i="46"/>
  <c r="Y45" i="53"/>
  <c r="L40" i="48"/>
  <c r="N40" i="48" s="1"/>
  <c r="L147" i="47"/>
  <c r="N147" i="47" s="1"/>
  <c r="S147" i="46"/>
  <c r="R103" i="44"/>
  <c r="I103" i="46"/>
  <c r="K103" i="46" s="1"/>
  <c r="S100" i="44"/>
  <c r="L100" i="46"/>
  <c r="N100" i="46" s="1"/>
  <c r="S99" i="44"/>
  <c r="L99" i="46"/>
  <c r="N99" i="46" s="1"/>
  <c r="S103" i="44"/>
  <c r="L103" i="46"/>
  <c r="N103" i="46" s="1"/>
  <c r="S102" i="44"/>
  <c r="L102" i="46"/>
  <c r="N102" i="46" s="1"/>
  <c r="S101" i="44"/>
  <c r="L101" i="46"/>
  <c r="N101" i="46" s="1"/>
  <c r="S90" i="44"/>
  <c r="L90" i="46"/>
  <c r="N90" i="46" s="1"/>
  <c r="S89" i="44"/>
  <c r="L89" i="46"/>
  <c r="N89" i="46" s="1"/>
  <c r="R90" i="44"/>
  <c r="I90" i="46"/>
  <c r="K90" i="46" s="1"/>
  <c r="R89" i="44"/>
  <c r="I89" i="46"/>
  <c r="K89" i="46" s="1"/>
  <c r="S63" i="44"/>
  <c r="L63" i="46"/>
  <c r="N63" i="46" s="1"/>
  <c r="S62" i="44"/>
  <c r="L62" i="46"/>
  <c r="N62" i="46" s="1"/>
  <c r="S48" i="44"/>
  <c r="L48" i="46"/>
  <c r="N48" i="46" s="1"/>
  <c r="S46" i="44"/>
  <c r="L46" i="46"/>
  <c r="N46" i="46" s="1"/>
  <c r="S49" i="44"/>
  <c r="L49" i="46"/>
  <c r="N49" i="46" s="1"/>
  <c r="S47" i="44"/>
  <c r="L47" i="46"/>
  <c r="N47" i="46" s="1"/>
  <c r="S38" i="44"/>
  <c r="L38" i="46"/>
  <c r="N38" i="46" s="1"/>
  <c r="R38" i="44"/>
  <c r="I38" i="46"/>
  <c r="K38" i="46" s="1"/>
  <c r="R37" i="44"/>
  <c r="I37" i="46"/>
  <c r="K37" i="46" s="1"/>
  <c r="K188" i="44"/>
  <c r="N223" i="44"/>
  <c r="N78" i="44"/>
  <c r="K197" i="44"/>
  <c r="N50" i="44"/>
  <c r="K85" i="44"/>
  <c r="N87" i="44"/>
  <c r="N199" i="44"/>
  <c r="N36" i="44"/>
  <c r="N142" i="44"/>
  <c r="K92" i="44"/>
  <c r="N81" i="44"/>
  <c r="N110" i="44"/>
  <c r="K196" i="44"/>
  <c r="K67" i="44"/>
  <c r="N39" i="44"/>
  <c r="L39" i="46" s="1"/>
  <c r="N39" i="46" s="1"/>
  <c r="L39" i="47" s="1"/>
  <c r="N39" i="47" s="1"/>
  <c r="N161" i="44"/>
  <c r="N208" i="44"/>
  <c r="N141" i="44"/>
  <c r="K106" i="44"/>
  <c r="N211" i="44"/>
  <c r="N37" i="44"/>
  <c r="K223" i="44"/>
  <c r="K181" i="44"/>
  <c r="K189" i="44"/>
  <c r="N139" i="44"/>
  <c r="K150" i="44"/>
  <c r="N28" i="44"/>
  <c r="N207" i="44"/>
  <c r="N45" i="44"/>
  <c r="K225" i="44"/>
  <c r="N204" i="44"/>
  <c r="N61" i="44"/>
  <c r="N84" i="44"/>
  <c r="K219" i="44"/>
  <c r="K173" i="44"/>
  <c r="N167" i="44"/>
  <c r="K206" i="44"/>
  <c r="K192" i="44"/>
  <c r="K98" i="44"/>
  <c r="N56" i="44"/>
  <c r="N195" i="44"/>
  <c r="N26" i="44"/>
  <c r="K130" i="44"/>
  <c r="N222" i="44"/>
  <c r="N215" i="44"/>
  <c r="K19" i="44"/>
  <c r="N106" i="44"/>
  <c r="N213" i="44"/>
  <c r="N162" i="44"/>
  <c r="N30" i="44"/>
  <c r="K186" i="44"/>
  <c r="N92" i="44"/>
  <c r="N220" i="44"/>
  <c r="N98" i="44"/>
  <c r="N32" i="44"/>
  <c r="N172" i="44"/>
  <c r="N203" i="44"/>
  <c r="N123" i="44"/>
  <c r="N187" i="44"/>
  <c r="N217" i="44"/>
  <c r="K160" i="44"/>
  <c r="N219" i="44"/>
  <c r="N174" i="44"/>
  <c r="N214" i="44"/>
  <c r="K201" i="44"/>
  <c r="K142" i="44"/>
  <c r="N170" i="44"/>
  <c r="K35" i="44"/>
  <c r="N58" i="44"/>
  <c r="N33" i="44"/>
  <c r="N150" i="44"/>
  <c r="K195" i="44"/>
  <c r="K87" i="44"/>
  <c r="K33" i="44"/>
  <c r="K174" i="44"/>
  <c r="N91" i="44"/>
  <c r="L91" i="46" s="1"/>
  <c r="N91" i="46" s="1"/>
  <c r="L91" i="47" s="1"/>
  <c r="N91" i="47" s="1"/>
  <c r="N164" i="44"/>
  <c r="K211" i="44"/>
  <c r="N31" i="44"/>
  <c r="N212" i="44"/>
  <c r="N206" i="44"/>
  <c r="K215" i="44"/>
  <c r="K71" i="44"/>
  <c r="K208" i="44"/>
  <c r="K210" i="44"/>
  <c r="N52" i="44"/>
  <c r="L52" i="46" s="1"/>
  <c r="N52" i="46" s="1"/>
  <c r="N60" i="44"/>
  <c r="N127" i="44"/>
  <c r="N82" i="44"/>
  <c r="N179" i="44"/>
  <c r="Q108" i="44"/>
  <c r="K158" i="44"/>
  <c r="N130" i="44"/>
  <c r="K15" i="44"/>
  <c r="K122" i="44"/>
  <c r="K178" i="44"/>
  <c r="N218" i="44"/>
  <c r="N181" i="44"/>
  <c r="N54" i="44"/>
  <c r="K111" i="44"/>
  <c r="N41" i="44"/>
  <c r="N59" i="44"/>
  <c r="N55" i="44"/>
  <c r="K57" i="44"/>
  <c r="N29" i="44"/>
  <c r="N186" i="44"/>
  <c r="N111" i="44"/>
  <c r="O144" i="57" l="1"/>
  <c r="Q144" i="57" s="1"/>
  <c r="O150" i="56"/>
  <c r="Q150" i="56" s="1"/>
  <c r="O186" i="57"/>
  <c r="Q186" i="57" s="1"/>
  <c r="Y43" i="55"/>
  <c r="O48" i="56"/>
  <c r="Q48" i="56" s="1"/>
  <c r="Y44" i="55"/>
  <c r="O61" i="56"/>
  <c r="Q61" i="56" s="1"/>
  <c r="S191" i="54"/>
  <c r="O191" i="55"/>
  <c r="Q191" i="55" s="1"/>
  <c r="S192" i="54"/>
  <c r="O192" i="55"/>
  <c r="Q192" i="55" s="1"/>
  <c r="Y41" i="55"/>
  <c r="O46" i="56"/>
  <c r="Q46" i="56" s="1"/>
  <c r="Y42" i="55"/>
  <c r="O47" i="56"/>
  <c r="Q47" i="56" s="1"/>
  <c r="S29" i="44"/>
  <c r="L29" i="46"/>
  <c r="N29" i="46" s="1"/>
  <c r="S206" i="44"/>
  <c r="L206" i="46"/>
  <c r="N206" i="46" s="1"/>
  <c r="S203" i="44"/>
  <c r="L203" i="46"/>
  <c r="N203" i="46" s="1"/>
  <c r="S195" i="44"/>
  <c r="L195" i="46"/>
  <c r="N195" i="46" s="1"/>
  <c r="S139" i="44"/>
  <c r="L139" i="46"/>
  <c r="N139" i="46" s="1"/>
  <c r="R196" i="44"/>
  <c r="I196" i="46"/>
  <c r="K196" i="46" s="1"/>
  <c r="S223" i="44"/>
  <c r="L223" i="46"/>
  <c r="N223" i="46" s="1"/>
  <c r="S47" i="46"/>
  <c r="L47" i="47"/>
  <c r="N47" i="47" s="1"/>
  <c r="S62" i="46"/>
  <c r="L62" i="47"/>
  <c r="N62" i="47" s="1"/>
  <c r="S101" i="46"/>
  <c r="L101" i="47"/>
  <c r="N101" i="47" s="1"/>
  <c r="I29" i="47"/>
  <c r="K29" i="47" s="1"/>
  <c r="R29" i="46"/>
  <c r="I139" i="47"/>
  <c r="K139" i="47" s="1"/>
  <c r="R139" i="46"/>
  <c r="I159" i="47"/>
  <c r="K159" i="47" s="1"/>
  <c r="R159" i="46"/>
  <c r="I108" i="47"/>
  <c r="K108" i="47" s="1"/>
  <c r="R108" i="46"/>
  <c r="I43" i="47"/>
  <c r="K43" i="47" s="1"/>
  <c r="R43" i="46"/>
  <c r="I101" i="47"/>
  <c r="K101" i="47" s="1"/>
  <c r="R101" i="46"/>
  <c r="L112" i="47"/>
  <c r="N112" i="47" s="1"/>
  <c r="S112" i="46"/>
  <c r="I155" i="47"/>
  <c r="K155" i="47" s="1"/>
  <c r="R155" i="46"/>
  <c r="I224" i="47"/>
  <c r="K224" i="47" s="1"/>
  <c r="R224" i="46"/>
  <c r="L79" i="47"/>
  <c r="N79" i="47" s="1"/>
  <c r="S79" i="46"/>
  <c r="L118" i="47"/>
  <c r="N118" i="47" s="1"/>
  <c r="S118" i="46"/>
  <c r="I123" i="47"/>
  <c r="K123" i="47" s="1"/>
  <c r="R123" i="46"/>
  <c r="S64" i="47"/>
  <c r="L64" i="48"/>
  <c r="N64" i="48" s="1"/>
  <c r="I88" i="47"/>
  <c r="K88" i="47" s="1"/>
  <c r="R88" i="46"/>
  <c r="I135" i="47"/>
  <c r="K135" i="47" s="1"/>
  <c r="R135" i="46"/>
  <c r="I140" i="47"/>
  <c r="K140" i="47" s="1"/>
  <c r="R140" i="46"/>
  <c r="I104" i="47"/>
  <c r="K104" i="47" s="1"/>
  <c r="R104" i="46"/>
  <c r="I212" i="47"/>
  <c r="K212" i="47" s="1"/>
  <c r="R212" i="46"/>
  <c r="I34" i="47"/>
  <c r="K34" i="47" s="1"/>
  <c r="R34" i="46"/>
  <c r="L53" i="47"/>
  <c r="N53" i="47" s="1"/>
  <c r="S53" i="46"/>
  <c r="I207" i="47"/>
  <c r="K207" i="47" s="1"/>
  <c r="R207" i="46"/>
  <c r="L138" i="47"/>
  <c r="N138" i="47" s="1"/>
  <c r="S138" i="46"/>
  <c r="I73" i="47"/>
  <c r="K73" i="47" s="1"/>
  <c r="R73" i="46"/>
  <c r="I153" i="47"/>
  <c r="K153" i="47" s="1"/>
  <c r="R153" i="46"/>
  <c r="S169" i="46"/>
  <c r="L169" i="47"/>
  <c r="N169" i="47" s="1"/>
  <c r="I149" i="47"/>
  <c r="K149" i="47" s="1"/>
  <c r="R149" i="46"/>
  <c r="I213" i="47"/>
  <c r="K213" i="47" s="1"/>
  <c r="R213" i="46"/>
  <c r="I31" i="47"/>
  <c r="K31" i="47" s="1"/>
  <c r="R31" i="46"/>
  <c r="I125" i="47"/>
  <c r="K125" i="47" s="1"/>
  <c r="R125" i="46"/>
  <c r="I220" i="47"/>
  <c r="K220" i="47" s="1"/>
  <c r="R220" i="46"/>
  <c r="L134" i="47"/>
  <c r="N134" i="47" s="1"/>
  <c r="S134" i="46"/>
  <c r="L69" i="47"/>
  <c r="N69" i="47" s="1"/>
  <c r="S69" i="46"/>
  <c r="I131" i="47"/>
  <c r="K131" i="47" s="1"/>
  <c r="R131" i="46"/>
  <c r="I84" i="47"/>
  <c r="K84" i="47" s="1"/>
  <c r="R84" i="46"/>
  <c r="L155" i="47"/>
  <c r="N155" i="47" s="1"/>
  <c r="S155" i="46"/>
  <c r="L85" i="47"/>
  <c r="N85" i="47" s="1"/>
  <c r="S85" i="46"/>
  <c r="I74" i="47"/>
  <c r="K74" i="47" s="1"/>
  <c r="R74" i="46"/>
  <c r="L136" i="47"/>
  <c r="N136" i="47" s="1"/>
  <c r="S136" i="46"/>
  <c r="I151" i="47"/>
  <c r="K151" i="47" s="1"/>
  <c r="R151" i="46"/>
  <c r="I41" i="47"/>
  <c r="K41" i="47" s="1"/>
  <c r="R41" i="46"/>
  <c r="O12" i="53"/>
  <c r="Q12" i="53" s="1"/>
  <c r="O12" i="54" s="1"/>
  <c r="Q12" i="54" s="1"/>
  <c r="O12" i="55" s="1"/>
  <c r="Q12" i="55" s="1"/>
  <c r="O12" i="56" s="1"/>
  <c r="Q12" i="56" s="1"/>
  <c r="O12" i="57" s="1"/>
  <c r="Q12" i="57" s="1"/>
  <c r="I194" i="47"/>
  <c r="K194" i="47" s="1"/>
  <c r="R194" i="46"/>
  <c r="I68" i="47"/>
  <c r="K68" i="47" s="1"/>
  <c r="R68" i="46"/>
  <c r="I50" i="47"/>
  <c r="K50" i="47" s="1"/>
  <c r="R50" i="46"/>
  <c r="I24" i="47"/>
  <c r="K24" i="47" s="1"/>
  <c r="R24" i="46"/>
  <c r="I202" i="47"/>
  <c r="K202" i="47" s="1"/>
  <c r="R202" i="46"/>
  <c r="L163" i="47"/>
  <c r="N163" i="47" s="1"/>
  <c r="S163" i="46"/>
  <c r="I59" i="47"/>
  <c r="K59" i="47" s="1"/>
  <c r="R59" i="46"/>
  <c r="I167" i="47"/>
  <c r="K167" i="47" s="1"/>
  <c r="R167" i="46"/>
  <c r="L132" i="47"/>
  <c r="N132" i="47" s="1"/>
  <c r="S132" i="46"/>
  <c r="I61" i="47"/>
  <c r="K61" i="47" s="1"/>
  <c r="R61" i="46"/>
  <c r="L125" i="47"/>
  <c r="N125" i="47" s="1"/>
  <c r="S125" i="46"/>
  <c r="I28" i="47"/>
  <c r="K28" i="47" s="1"/>
  <c r="R28" i="46"/>
  <c r="I191" i="47"/>
  <c r="K191" i="47" s="1"/>
  <c r="R191" i="46"/>
  <c r="I48" i="47"/>
  <c r="K48" i="47" s="1"/>
  <c r="R48" i="46"/>
  <c r="L133" i="47"/>
  <c r="N133" i="47" s="1"/>
  <c r="S133" i="46"/>
  <c r="L152" i="47"/>
  <c r="N152" i="47" s="1"/>
  <c r="S152" i="46"/>
  <c r="L93" i="47"/>
  <c r="N93" i="47" s="1"/>
  <c r="S93" i="46"/>
  <c r="L17" i="47"/>
  <c r="N17" i="47" s="1"/>
  <c r="S17" i="46"/>
  <c r="L154" i="47"/>
  <c r="N154" i="47" s="1"/>
  <c r="S154" i="46"/>
  <c r="I141" i="47"/>
  <c r="K141" i="47" s="1"/>
  <c r="R141" i="46"/>
  <c r="I221" i="47"/>
  <c r="K221" i="47" s="1"/>
  <c r="R221" i="46"/>
  <c r="I161" i="47"/>
  <c r="K161" i="47" s="1"/>
  <c r="R161" i="46"/>
  <c r="L140" i="47"/>
  <c r="N140" i="47" s="1"/>
  <c r="S140" i="46"/>
  <c r="L143" i="47"/>
  <c r="N143" i="47" s="1"/>
  <c r="S143" i="46"/>
  <c r="I114" i="47"/>
  <c r="K114" i="47" s="1"/>
  <c r="R114" i="46"/>
  <c r="L168" i="47"/>
  <c r="N168" i="47" s="1"/>
  <c r="S168" i="46"/>
  <c r="L96" i="47"/>
  <c r="N96" i="47" s="1"/>
  <c r="S96" i="46"/>
  <c r="I172" i="47"/>
  <c r="K172" i="47" s="1"/>
  <c r="R172" i="46"/>
  <c r="I146" i="47"/>
  <c r="K146" i="47" s="1"/>
  <c r="R146" i="46"/>
  <c r="I22" i="47"/>
  <c r="K22" i="47" s="1"/>
  <c r="R22" i="46"/>
  <c r="I25" i="47"/>
  <c r="K25" i="47" s="1"/>
  <c r="R25" i="46"/>
  <c r="I200" i="47"/>
  <c r="K200" i="47" s="1"/>
  <c r="R200" i="46"/>
  <c r="I82" i="47"/>
  <c r="K82" i="47" s="1"/>
  <c r="R82" i="46"/>
  <c r="L94" i="47"/>
  <c r="N94" i="47" s="1"/>
  <c r="S94" i="46"/>
  <c r="L114" i="47"/>
  <c r="N114" i="47" s="1"/>
  <c r="S114" i="46"/>
  <c r="I93" i="47"/>
  <c r="K93" i="47" s="1"/>
  <c r="R93" i="46"/>
  <c r="L24" i="47"/>
  <c r="N24" i="47" s="1"/>
  <c r="S24" i="46"/>
  <c r="S171" i="46"/>
  <c r="L171" i="47"/>
  <c r="N171" i="47" s="1"/>
  <c r="I109" i="47"/>
  <c r="K109" i="47" s="1"/>
  <c r="R109" i="46"/>
  <c r="L76" i="47"/>
  <c r="N76" i="47" s="1"/>
  <c r="S76" i="46"/>
  <c r="I70" i="47"/>
  <c r="K70" i="47" s="1"/>
  <c r="R70" i="46"/>
  <c r="I58" i="47"/>
  <c r="K58" i="47" s="1"/>
  <c r="R58" i="46"/>
  <c r="L95" i="47"/>
  <c r="N95" i="47" s="1"/>
  <c r="S95" i="46"/>
  <c r="I26" i="47"/>
  <c r="K26" i="47" s="1"/>
  <c r="R26" i="46"/>
  <c r="L23" i="47"/>
  <c r="N23" i="47" s="1"/>
  <c r="S23" i="46"/>
  <c r="I30" i="47"/>
  <c r="K30" i="47" s="1"/>
  <c r="R30" i="46"/>
  <c r="L124" i="47"/>
  <c r="N124" i="47" s="1"/>
  <c r="S124" i="46"/>
  <c r="I102" i="47"/>
  <c r="K102" i="47" s="1"/>
  <c r="R102" i="46"/>
  <c r="L183" i="47"/>
  <c r="N183" i="47" s="1"/>
  <c r="S183" i="46"/>
  <c r="I183" i="47"/>
  <c r="K183" i="47" s="1"/>
  <c r="R183" i="46"/>
  <c r="L119" i="47"/>
  <c r="N119" i="47" s="1"/>
  <c r="S119" i="46"/>
  <c r="I20" i="47"/>
  <c r="K20" i="47" s="1"/>
  <c r="R20" i="46"/>
  <c r="I65" i="47"/>
  <c r="K65" i="47" s="1"/>
  <c r="R65" i="46"/>
  <c r="L137" i="47"/>
  <c r="N137" i="47" s="1"/>
  <c r="S137" i="46"/>
  <c r="L182" i="47"/>
  <c r="N182" i="47" s="1"/>
  <c r="S182" i="46"/>
  <c r="I128" i="47"/>
  <c r="K128" i="47" s="1"/>
  <c r="R128" i="46"/>
  <c r="I152" i="47"/>
  <c r="K152" i="47" s="1"/>
  <c r="R152" i="46"/>
  <c r="I116" i="47"/>
  <c r="K116" i="47" s="1"/>
  <c r="R116" i="46"/>
  <c r="S130" i="44"/>
  <c r="L130" i="46"/>
  <c r="N130" i="46" s="1"/>
  <c r="R160" i="44"/>
  <c r="I160" i="46"/>
  <c r="K160" i="46" s="1"/>
  <c r="S215" i="44"/>
  <c r="L215" i="46"/>
  <c r="N215" i="46" s="1"/>
  <c r="R206" i="44"/>
  <c r="I206" i="46"/>
  <c r="K206" i="46" s="1"/>
  <c r="S37" i="44"/>
  <c r="L37" i="46"/>
  <c r="N37" i="46" s="1"/>
  <c r="S208" i="44"/>
  <c r="L208" i="46"/>
  <c r="N208" i="46" s="1"/>
  <c r="S142" i="44"/>
  <c r="L142" i="46"/>
  <c r="N142" i="46" s="1"/>
  <c r="R85" i="44"/>
  <c r="I85" i="46"/>
  <c r="K85" i="46" s="1"/>
  <c r="R38" i="46"/>
  <c r="I38" i="47"/>
  <c r="K38" i="47" s="1"/>
  <c r="S46" i="46"/>
  <c r="L46" i="47"/>
  <c r="N46" i="47" s="1"/>
  <c r="R89" i="46"/>
  <c r="I89" i="47"/>
  <c r="K89" i="47" s="1"/>
  <c r="S89" i="46"/>
  <c r="L89" i="47"/>
  <c r="N89" i="47" s="1"/>
  <c r="S103" i="46"/>
  <c r="L103" i="47"/>
  <c r="N103" i="47" s="1"/>
  <c r="S100" i="46"/>
  <c r="L100" i="47"/>
  <c r="N100" i="47" s="1"/>
  <c r="L22" i="47"/>
  <c r="N22" i="47" s="1"/>
  <c r="S22" i="46"/>
  <c r="S221" i="46"/>
  <c r="L221" i="47"/>
  <c r="N221" i="47" s="1"/>
  <c r="L166" i="47"/>
  <c r="N166" i="47" s="1"/>
  <c r="S166" i="46"/>
  <c r="L180" i="47"/>
  <c r="N180" i="47" s="1"/>
  <c r="S180" i="46"/>
  <c r="I171" i="47"/>
  <c r="K171" i="47" s="1"/>
  <c r="R171" i="46"/>
  <c r="L75" i="47"/>
  <c r="N75" i="47" s="1"/>
  <c r="S75" i="46"/>
  <c r="L194" i="47"/>
  <c r="N194" i="47" s="1"/>
  <c r="S194" i="46"/>
  <c r="I133" i="47"/>
  <c r="K133" i="47" s="1"/>
  <c r="R133" i="46"/>
  <c r="I110" i="47"/>
  <c r="K110" i="47" s="1"/>
  <c r="R110" i="46"/>
  <c r="L18" i="47"/>
  <c r="N18" i="47" s="1"/>
  <c r="S18" i="46"/>
  <c r="I187" i="47"/>
  <c r="K187" i="47" s="1"/>
  <c r="R187" i="46"/>
  <c r="L115" i="47"/>
  <c r="N115" i="47" s="1"/>
  <c r="S115" i="46"/>
  <c r="I27" i="47"/>
  <c r="K27" i="47" s="1"/>
  <c r="R27" i="46"/>
  <c r="I46" i="47"/>
  <c r="K46" i="47" s="1"/>
  <c r="R46" i="46"/>
  <c r="I96" i="47"/>
  <c r="K96" i="47" s="1"/>
  <c r="R96" i="46"/>
  <c r="I80" i="47"/>
  <c r="K80" i="47" s="1"/>
  <c r="R80" i="46"/>
  <c r="R57" i="44"/>
  <c r="I57" i="46"/>
  <c r="K57" i="46" s="1"/>
  <c r="R111" i="44"/>
  <c r="I111" i="46"/>
  <c r="K111" i="46" s="1"/>
  <c r="R178" i="44"/>
  <c r="I178" i="46"/>
  <c r="K178" i="46" s="1"/>
  <c r="R158" i="44"/>
  <c r="I158" i="46"/>
  <c r="K158" i="46" s="1"/>
  <c r="S127" i="44"/>
  <c r="L127" i="46"/>
  <c r="N127" i="46" s="1"/>
  <c r="R208" i="44"/>
  <c r="I208" i="46"/>
  <c r="K208" i="46" s="1"/>
  <c r="S212" i="44"/>
  <c r="L212" i="46"/>
  <c r="N212" i="46" s="1"/>
  <c r="L91" i="48"/>
  <c r="N91" i="48" s="1"/>
  <c r="R195" i="44"/>
  <c r="I195" i="46"/>
  <c r="K195" i="46" s="1"/>
  <c r="S214" i="44"/>
  <c r="L214" i="46"/>
  <c r="N214" i="46" s="1"/>
  <c r="S217" i="44"/>
  <c r="L217" i="46"/>
  <c r="N217" i="46" s="1"/>
  <c r="S172" i="44"/>
  <c r="L172" i="46"/>
  <c r="N172" i="46" s="1"/>
  <c r="S92" i="44"/>
  <c r="L92" i="46"/>
  <c r="N92" i="46" s="1"/>
  <c r="S213" i="44"/>
  <c r="L213" i="46"/>
  <c r="N213" i="46" s="1"/>
  <c r="S222" i="44"/>
  <c r="L222" i="46"/>
  <c r="N222" i="46" s="1"/>
  <c r="S56" i="44"/>
  <c r="L56" i="46"/>
  <c r="N56" i="46" s="1"/>
  <c r="S167" i="44"/>
  <c r="L167" i="46"/>
  <c r="N167" i="46" s="1"/>
  <c r="S207" i="44"/>
  <c r="L207" i="46"/>
  <c r="N207" i="46" s="1"/>
  <c r="R189" i="44"/>
  <c r="I189" i="46"/>
  <c r="K189" i="46" s="1"/>
  <c r="S211" i="44"/>
  <c r="L211" i="46"/>
  <c r="N211" i="46" s="1"/>
  <c r="S161" i="44"/>
  <c r="L161" i="46"/>
  <c r="N161" i="46" s="1"/>
  <c r="S110" i="44"/>
  <c r="L110" i="46"/>
  <c r="N110" i="46" s="1"/>
  <c r="S36" i="44"/>
  <c r="L36" i="46"/>
  <c r="N36" i="46" s="1"/>
  <c r="R188" i="44"/>
  <c r="I188" i="46"/>
  <c r="K188" i="46" s="1"/>
  <c r="L147" i="48"/>
  <c r="N147" i="48" s="1"/>
  <c r="S147" i="47"/>
  <c r="L193" i="48"/>
  <c r="N193" i="48" s="1"/>
  <c r="S193" i="47"/>
  <c r="L108" i="49"/>
  <c r="N108" i="49" s="1"/>
  <c r="L44" i="48"/>
  <c r="N44" i="48" s="1"/>
  <c r="S44" i="47"/>
  <c r="L196" i="48"/>
  <c r="N196" i="48" s="1"/>
  <c r="S196" i="47"/>
  <c r="L105" i="49"/>
  <c r="N105" i="49" s="1"/>
  <c r="S218" i="44"/>
  <c r="L218" i="46"/>
  <c r="N218" i="46" s="1"/>
  <c r="R210" i="44"/>
  <c r="I210" i="46"/>
  <c r="K210" i="46" s="1"/>
  <c r="S58" i="44"/>
  <c r="L58" i="46"/>
  <c r="N58" i="46" s="1"/>
  <c r="S220" i="44"/>
  <c r="L220" i="46"/>
  <c r="N220" i="46" s="1"/>
  <c r="S84" i="44"/>
  <c r="L84" i="46"/>
  <c r="N84" i="46" s="1"/>
  <c r="S111" i="44"/>
  <c r="L111" i="46"/>
  <c r="N111" i="46" s="1"/>
  <c r="S54" i="44"/>
  <c r="L54" i="46"/>
  <c r="N54" i="46" s="1"/>
  <c r="S108" i="44"/>
  <c r="O108" i="46"/>
  <c r="Q108" i="46" s="1"/>
  <c r="S31" i="44"/>
  <c r="L31" i="46"/>
  <c r="N31" i="46" s="1"/>
  <c r="S150" i="44"/>
  <c r="L150" i="46"/>
  <c r="N150" i="46" s="1"/>
  <c r="S187" i="44"/>
  <c r="L187" i="46"/>
  <c r="N187" i="46" s="1"/>
  <c r="S106" i="44"/>
  <c r="L106" i="46"/>
  <c r="N106" i="46" s="1"/>
  <c r="S204" i="44"/>
  <c r="L204" i="46"/>
  <c r="N204" i="46" s="1"/>
  <c r="R181" i="44"/>
  <c r="I181" i="46"/>
  <c r="K181" i="46" s="1"/>
  <c r="R106" i="44"/>
  <c r="I106" i="46"/>
  <c r="K106" i="46" s="1"/>
  <c r="S81" i="44"/>
  <c r="L81" i="46"/>
  <c r="N81" i="46" s="1"/>
  <c r="R37" i="46"/>
  <c r="I37" i="47"/>
  <c r="K37" i="47" s="1"/>
  <c r="S49" i="46"/>
  <c r="L49" i="47"/>
  <c r="N49" i="47" s="1"/>
  <c r="S63" i="46"/>
  <c r="L63" i="47"/>
  <c r="N63" i="47" s="1"/>
  <c r="S102" i="46"/>
  <c r="L102" i="47"/>
  <c r="N102" i="47" s="1"/>
  <c r="L40" i="49"/>
  <c r="N40" i="49" s="1"/>
  <c r="I190" i="47"/>
  <c r="K190" i="47" s="1"/>
  <c r="R190" i="46"/>
  <c r="I62" i="47"/>
  <c r="K62" i="47" s="1"/>
  <c r="R62" i="46"/>
  <c r="I119" i="47"/>
  <c r="K119" i="47" s="1"/>
  <c r="R119" i="46"/>
  <c r="L156" i="47"/>
  <c r="N156" i="47" s="1"/>
  <c r="S156" i="46"/>
  <c r="I209" i="47"/>
  <c r="K209" i="47" s="1"/>
  <c r="R209" i="46"/>
  <c r="I157" i="47"/>
  <c r="K157" i="47" s="1"/>
  <c r="R157" i="46"/>
  <c r="I60" i="47"/>
  <c r="K60" i="47" s="1"/>
  <c r="R60" i="46"/>
  <c r="L135" i="47"/>
  <c r="N135" i="47" s="1"/>
  <c r="S135" i="46"/>
  <c r="I79" i="47"/>
  <c r="K79" i="47" s="1"/>
  <c r="R79" i="46"/>
  <c r="I143" i="47"/>
  <c r="K143" i="47" s="1"/>
  <c r="R143" i="46"/>
  <c r="S202" i="46"/>
  <c r="L202" i="47"/>
  <c r="N202" i="47" s="1"/>
  <c r="I129" i="47"/>
  <c r="K129" i="47" s="1"/>
  <c r="R129" i="46"/>
  <c r="I217" i="47"/>
  <c r="K217" i="47" s="1"/>
  <c r="R217" i="46"/>
  <c r="S88" i="46"/>
  <c r="L88" i="47"/>
  <c r="N88" i="47" s="1"/>
  <c r="L72" i="47"/>
  <c r="N72" i="47" s="1"/>
  <c r="S72" i="46"/>
  <c r="I36" i="47"/>
  <c r="K36" i="47" s="1"/>
  <c r="R36" i="46"/>
  <c r="L77" i="47"/>
  <c r="N77" i="47" s="1"/>
  <c r="S77" i="46"/>
  <c r="L216" i="47"/>
  <c r="N216" i="47" s="1"/>
  <c r="S216" i="46"/>
  <c r="I54" i="47"/>
  <c r="K54" i="47" s="1"/>
  <c r="R54" i="46"/>
  <c r="L21" i="47"/>
  <c r="N21" i="47" s="1"/>
  <c r="S21" i="46"/>
  <c r="L116" i="47"/>
  <c r="N116" i="47" s="1"/>
  <c r="S116" i="46"/>
  <c r="I78" i="47"/>
  <c r="K78" i="47" s="1"/>
  <c r="R78" i="46"/>
  <c r="I97" i="47"/>
  <c r="K97" i="47" s="1"/>
  <c r="R97" i="46"/>
  <c r="I127" i="47"/>
  <c r="K127" i="47" s="1"/>
  <c r="R127" i="46"/>
  <c r="I94" i="47"/>
  <c r="K94" i="47" s="1"/>
  <c r="R94" i="46"/>
  <c r="I180" i="47"/>
  <c r="K180" i="47" s="1"/>
  <c r="R180" i="46"/>
  <c r="L43" i="47"/>
  <c r="N43" i="47" s="1"/>
  <c r="S43" i="46"/>
  <c r="L97" i="47"/>
  <c r="N97" i="47" s="1"/>
  <c r="S97" i="46"/>
  <c r="I166" i="47"/>
  <c r="K166" i="47" s="1"/>
  <c r="R166" i="46"/>
  <c r="I126" i="47"/>
  <c r="K126" i="47" s="1"/>
  <c r="R126" i="46"/>
  <c r="I162" i="47"/>
  <c r="K162" i="47" s="1"/>
  <c r="R162" i="46"/>
  <c r="L176" i="47"/>
  <c r="N176" i="47" s="1"/>
  <c r="S176" i="46"/>
  <c r="I21" i="47"/>
  <c r="K21" i="47" s="1"/>
  <c r="R21" i="46"/>
  <c r="I163" i="47"/>
  <c r="K163" i="47" s="1"/>
  <c r="R163" i="46"/>
  <c r="I182" i="47"/>
  <c r="K182" i="47" s="1"/>
  <c r="R182" i="46"/>
  <c r="I99" i="47"/>
  <c r="K99" i="47" s="1"/>
  <c r="R99" i="46"/>
  <c r="I47" i="47"/>
  <c r="K47" i="47" s="1"/>
  <c r="R47" i="46"/>
  <c r="L146" i="47"/>
  <c r="N146" i="47" s="1"/>
  <c r="S146" i="46"/>
  <c r="L73" i="47"/>
  <c r="N73" i="47" s="1"/>
  <c r="S73" i="46"/>
  <c r="I53" i="47"/>
  <c r="K53" i="47" s="1"/>
  <c r="R53" i="46"/>
  <c r="I63" i="47"/>
  <c r="K63" i="47" s="1"/>
  <c r="R63" i="46"/>
  <c r="I77" i="47"/>
  <c r="K77" i="47" s="1"/>
  <c r="R77" i="46"/>
  <c r="I72" i="47"/>
  <c r="K72" i="47" s="1"/>
  <c r="R72" i="46"/>
  <c r="L113" i="47"/>
  <c r="N113" i="47" s="1"/>
  <c r="S113" i="46"/>
  <c r="I76" i="47"/>
  <c r="K76" i="47" s="1"/>
  <c r="R76" i="46"/>
  <c r="I56" i="47"/>
  <c r="K56" i="47" s="1"/>
  <c r="R56" i="46"/>
  <c r="I134" i="47"/>
  <c r="K134" i="47" s="1"/>
  <c r="R134" i="46"/>
  <c r="I154" i="47"/>
  <c r="K154" i="47" s="1"/>
  <c r="R154" i="46"/>
  <c r="I138" i="47"/>
  <c r="K138" i="47" s="1"/>
  <c r="R138" i="46"/>
  <c r="L68" i="47"/>
  <c r="N68" i="47" s="1"/>
  <c r="S68" i="46"/>
  <c r="I115" i="47"/>
  <c r="K115" i="47" s="1"/>
  <c r="R115" i="46"/>
  <c r="L151" i="47"/>
  <c r="N151" i="47" s="1"/>
  <c r="S151" i="46"/>
  <c r="I136" i="47"/>
  <c r="K136" i="47" s="1"/>
  <c r="R136" i="46"/>
  <c r="I164" i="47"/>
  <c r="K164" i="47" s="1"/>
  <c r="R164" i="46"/>
  <c r="I81" i="47"/>
  <c r="K81" i="47" s="1"/>
  <c r="R81" i="46"/>
  <c r="I177" i="47"/>
  <c r="K177" i="47" s="1"/>
  <c r="R177" i="46"/>
  <c r="L25" i="47"/>
  <c r="N25" i="47" s="1"/>
  <c r="S25" i="46"/>
  <c r="I214" i="47"/>
  <c r="K214" i="47" s="1"/>
  <c r="R214" i="46"/>
  <c r="I18" i="47"/>
  <c r="K18" i="47" s="1"/>
  <c r="R18" i="46"/>
  <c r="I49" i="47"/>
  <c r="K49" i="47" s="1"/>
  <c r="R49" i="46"/>
  <c r="L128" i="47"/>
  <c r="N128" i="47" s="1"/>
  <c r="S128" i="46"/>
  <c r="I175" i="47"/>
  <c r="K175" i="47" s="1"/>
  <c r="R175" i="46"/>
  <c r="L209" i="47"/>
  <c r="N209" i="47" s="1"/>
  <c r="S209" i="46"/>
  <c r="L86" i="47"/>
  <c r="N86" i="47" s="1"/>
  <c r="S86" i="46"/>
  <c r="L126" i="47"/>
  <c r="N126" i="47" s="1"/>
  <c r="S126" i="46"/>
  <c r="I203" i="47"/>
  <c r="K203" i="47" s="1"/>
  <c r="R203" i="46"/>
  <c r="I137" i="47"/>
  <c r="K137" i="47" s="1"/>
  <c r="R137" i="46"/>
  <c r="L74" i="47"/>
  <c r="N74" i="47" s="1"/>
  <c r="S74" i="46"/>
  <c r="L149" i="47"/>
  <c r="N149" i="47" s="1"/>
  <c r="S149" i="46"/>
  <c r="I55" i="47"/>
  <c r="K55" i="47" s="1"/>
  <c r="R55" i="46"/>
  <c r="I118" i="47"/>
  <c r="K118" i="47" s="1"/>
  <c r="R118" i="46"/>
  <c r="L157" i="47"/>
  <c r="N157" i="47" s="1"/>
  <c r="S157" i="46"/>
  <c r="I107" i="47"/>
  <c r="K107" i="47" s="1"/>
  <c r="R107" i="46"/>
  <c r="I69" i="47"/>
  <c r="K69" i="47" s="1"/>
  <c r="R69" i="46"/>
  <c r="L104" i="47"/>
  <c r="N104" i="47" s="1"/>
  <c r="S104" i="46"/>
  <c r="I147" i="47"/>
  <c r="K147" i="47" s="1"/>
  <c r="R147" i="46"/>
  <c r="I218" i="47"/>
  <c r="K218" i="47" s="1"/>
  <c r="R218" i="46"/>
  <c r="L131" i="47"/>
  <c r="N131" i="47" s="1"/>
  <c r="S131" i="46"/>
  <c r="L175" i="47"/>
  <c r="N175" i="47" s="1"/>
  <c r="S175" i="46"/>
  <c r="I112" i="47"/>
  <c r="K112" i="47" s="1"/>
  <c r="R112" i="46"/>
  <c r="I86" i="47"/>
  <c r="K86" i="47" s="1"/>
  <c r="R86" i="46"/>
  <c r="I83" i="47"/>
  <c r="K83" i="47" s="1"/>
  <c r="R83" i="46"/>
  <c r="I179" i="47"/>
  <c r="K179" i="47" s="1"/>
  <c r="R179" i="46"/>
  <c r="I170" i="47"/>
  <c r="K170" i="47" s="1"/>
  <c r="R170" i="46"/>
  <c r="I193" i="47"/>
  <c r="K193" i="47" s="1"/>
  <c r="R193" i="46"/>
  <c r="L109" i="47"/>
  <c r="N109" i="47" s="1"/>
  <c r="S109" i="46"/>
  <c r="I199" i="47"/>
  <c r="K199" i="47" s="1"/>
  <c r="R199" i="46"/>
  <c r="L27" i="47"/>
  <c r="N27" i="47" s="1"/>
  <c r="S27" i="46"/>
  <c r="I23" i="47"/>
  <c r="K23" i="47" s="1"/>
  <c r="R23" i="46"/>
  <c r="I42" i="47"/>
  <c r="K42" i="47" s="1"/>
  <c r="R42" i="46"/>
  <c r="I44" i="47"/>
  <c r="K44" i="47" s="1"/>
  <c r="R44" i="46"/>
  <c r="I100" i="47"/>
  <c r="K100" i="47" s="1"/>
  <c r="R100" i="46"/>
  <c r="I95" i="47"/>
  <c r="K95" i="47" s="1"/>
  <c r="R95" i="46"/>
  <c r="I169" i="47"/>
  <c r="K169" i="47" s="1"/>
  <c r="R169" i="46"/>
  <c r="I132" i="47"/>
  <c r="K132" i="47" s="1"/>
  <c r="R132" i="46"/>
  <c r="L159" i="47"/>
  <c r="N159" i="47" s="1"/>
  <c r="S159" i="46"/>
  <c r="I168" i="47"/>
  <c r="K168" i="47" s="1"/>
  <c r="R168" i="46"/>
  <c r="I17" i="47"/>
  <c r="K17" i="47" s="1"/>
  <c r="R17" i="46"/>
  <c r="R32" i="46"/>
  <c r="I32" i="47"/>
  <c r="K32" i="47" s="1"/>
  <c r="I64" i="47"/>
  <c r="K64" i="47" s="1"/>
  <c r="R64" i="46"/>
  <c r="L200" i="47"/>
  <c r="N200" i="47" s="1"/>
  <c r="S200" i="46"/>
  <c r="I176" i="47"/>
  <c r="K176" i="47" s="1"/>
  <c r="R176" i="46"/>
  <c r="S41" i="44"/>
  <c r="L41" i="46"/>
  <c r="N41" i="46" s="1"/>
  <c r="S82" i="44"/>
  <c r="L82" i="46"/>
  <c r="N82" i="46" s="1"/>
  <c r="S164" i="44"/>
  <c r="L164" i="46"/>
  <c r="N164" i="46" s="1"/>
  <c r="R201" i="44"/>
  <c r="I201" i="46"/>
  <c r="K201" i="46" s="1"/>
  <c r="S162" i="44"/>
  <c r="L162" i="46"/>
  <c r="N162" i="46" s="1"/>
  <c r="S55" i="44"/>
  <c r="L55" i="46"/>
  <c r="N55" i="46" s="1"/>
  <c r="R122" i="44"/>
  <c r="I122" i="46"/>
  <c r="K122" i="46" s="1"/>
  <c r="R71" i="44"/>
  <c r="I71" i="46"/>
  <c r="K71" i="46" s="1"/>
  <c r="R174" i="44"/>
  <c r="I174" i="46"/>
  <c r="K174" i="46" s="1"/>
  <c r="S170" i="44"/>
  <c r="L170" i="46"/>
  <c r="N170" i="46" s="1"/>
  <c r="S174" i="44"/>
  <c r="L174" i="46"/>
  <c r="N174" i="46" s="1"/>
  <c r="S32" i="44"/>
  <c r="L32" i="46"/>
  <c r="N32" i="46" s="1"/>
  <c r="R186" i="44"/>
  <c r="I186" i="46"/>
  <c r="K186" i="46" s="1"/>
  <c r="R130" i="44"/>
  <c r="I130" i="46"/>
  <c r="K130" i="46" s="1"/>
  <c r="R173" i="44"/>
  <c r="I173" i="46"/>
  <c r="K173" i="46" s="1"/>
  <c r="S28" i="44"/>
  <c r="L28" i="46"/>
  <c r="N28" i="46" s="1"/>
  <c r="L39" i="48"/>
  <c r="N39" i="48" s="1"/>
  <c r="S199" i="44"/>
  <c r="L199" i="46"/>
  <c r="N199" i="46" s="1"/>
  <c r="R197" i="44"/>
  <c r="I197" i="46"/>
  <c r="K197" i="46" s="1"/>
  <c r="S38" i="46"/>
  <c r="L38" i="47"/>
  <c r="N38" i="47" s="1"/>
  <c r="S48" i="46"/>
  <c r="L48" i="47"/>
  <c r="N48" i="47" s="1"/>
  <c r="R90" i="46"/>
  <c r="I90" i="47"/>
  <c r="K90" i="47" s="1"/>
  <c r="S90" i="46"/>
  <c r="L90" i="47"/>
  <c r="N90" i="47" s="1"/>
  <c r="S99" i="46"/>
  <c r="L99" i="47"/>
  <c r="N99" i="47" s="1"/>
  <c r="R103" i="46"/>
  <c r="I103" i="47"/>
  <c r="K103" i="47" s="1"/>
  <c r="I156" i="47"/>
  <c r="K156" i="47" s="1"/>
  <c r="R156" i="46"/>
  <c r="I75" i="47"/>
  <c r="K75" i="47" s="1"/>
  <c r="R75" i="46"/>
  <c r="L20" i="47"/>
  <c r="N20" i="47" s="1"/>
  <c r="S20" i="46"/>
  <c r="L70" i="47"/>
  <c r="N70" i="47" s="1"/>
  <c r="S70" i="46"/>
  <c r="L83" i="47"/>
  <c r="N83" i="47" s="1"/>
  <c r="S83" i="46"/>
  <c r="I165" i="47"/>
  <c r="K165" i="47" s="1"/>
  <c r="R165" i="46"/>
  <c r="I113" i="47"/>
  <c r="K113" i="47" s="1"/>
  <c r="R113" i="46"/>
  <c r="L42" i="47"/>
  <c r="N42" i="47" s="1"/>
  <c r="S42" i="46"/>
  <c r="L65" i="47"/>
  <c r="N65" i="47" s="1"/>
  <c r="S65" i="46"/>
  <c r="L107" i="47"/>
  <c r="N107" i="47" s="1"/>
  <c r="S107" i="46"/>
  <c r="I16" i="47"/>
  <c r="K16" i="47" s="1"/>
  <c r="R16" i="46"/>
  <c r="I216" i="47"/>
  <c r="K216" i="47" s="1"/>
  <c r="R216" i="46"/>
  <c r="S186" i="44"/>
  <c r="L186" i="46"/>
  <c r="N186" i="46" s="1"/>
  <c r="S181" i="44"/>
  <c r="L181" i="46"/>
  <c r="N181" i="46" s="1"/>
  <c r="R15" i="44"/>
  <c r="I15" i="46"/>
  <c r="K15" i="46" s="1"/>
  <c r="S179" i="44"/>
  <c r="L179" i="46"/>
  <c r="N179" i="46" s="1"/>
  <c r="L52" i="47"/>
  <c r="N52" i="47" s="1"/>
  <c r="R215" i="44"/>
  <c r="I215" i="46"/>
  <c r="K215" i="46" s="1"/>
  <c r="R211" i="44"/>
  <c r="I211" i="46"/>
  <c r="K211" i="46" s="1"/>
  <c r="R33" i="44"/>
  <c r="I33" i="46"/>
  <c r="K33" i="46" s="1"/>
  <c r="S33" i="44"/>
  <c r="L33" i="46"/>
  <c r="N33" i="46" s="1"/>
  <c r="R142" i="44"/>
  <c r="I142" i="46"/>
  <c r="K142" i="46" s="1"/>
  <c r="S219" i="44"/>
  <c r="L219" i="46"/>
  <c r="N219" i="46" s="1"/>
  <c r="S123" i="44"/>
  <c r="L123" i="46"/>
  <c r="N123" i="46" s="1"/>
  <c r="S30" i="44"/>
  <c r="L30" i="46"/>
  <c r="N30" i="46" s="1"/>
  <c r="R19" i="44"/>
  <c r="I19" i="46"/>
  <c r="K19" i="46" s="1"/>
  <c r="S26" i="44"/>
  <c r="L26" i="46"/>
  <c r="N26" i="46" s="1"/>
  <c r="R192" i="44"/>
  <c r="I192" i="46"/>
  <c r="K192" i="46" s="1"/>
  <c r="R219" i="44"/>
  <c r="I219" i="46"/>
  <c r="K219" i="46" s="1"/>
  <c r="R225" i="44"/>
  <c r="I225" i="46"/>
  <c r="K225" i="46" s="1"/>
  <c r="R150" i="44"/>
  <c r="I150" i="46"/>
  <c r="K150" i="46" s="1"/>
  <c r="R223" i="44"/>
  <c r="I223" i="46"/>
  <c r="K223" i="46" s="1"/>
  <c r="S141" i="44"/>
  <c r="L141" i="46"/>
  <c r="N141" i="46" s="1"/>
  <c r="R67" i="44"/>
  <c r="I67" i="46"/>
  <c r="K67" i="46" s="1"/>
  <c r="R92" i="44"/>
  <c r="I92" i="46"/>
  <c r="K92" i="46" s="1"/>
  <c r="S78" i="44"/>
  <c r="L78" i="46"/>
  <c r="N78" i="46" s="1"/>
  <c r="L129" i="48"/>
  <c r="N129" i="48" s="1"/>
  <c r="S129" i="47"/>
  <c r="L80" i="48"/>
  <c r="N80" i="48" s="1"/>
  <c r="S80" i="47"/>
  <c r="O190" i="54"/>
  <c r="Q190" i="54" s="1"/>
  <c r="S190" i="53"/>
  <c r="S153" i="47"/>
  <c r="L153" i="48"/>
  <c r="N153" i="48" s="1"/>
  <c r="L16" i="48"/>
  <c r="N16" i="48" s="1"/>
  <c r="S16" i="47"/>
  <c r="S165" i="47"/>
  <c r="L165" i="48"/>
  <c r="N165" i="48" s="1"/>
  <c r="L201" i="48"/>
  <c r="N201" i="48" s="1"/>
  <c r="S177" i="47"/>
  <c r="L177" i="48"/>
  <c r="N177" i="48" s="1"/>
  <c r="L178" i="50"/>
  <c r="N178" i="50" s="1"/>
  <c r="R98" i="44"/>
  <c r="I98" i="46"/>
  <c r="K98" i="46" s="1"/>
  <c r="S98" i="44"/>
  <c r="L98" i="46"/>
  <c r="N98" i="46" s="1"/>
  <c r="S87" i="44"/>
  <c r="L87" i="46"/>
  <c r="N87" i="46" s="1"/>
  <c r="R87" i="44"/>
  <c r="I87" i="46"/>
  <c r="K87" i="46" s="1"/>
  <c r="S60" i="44"/>
  <c r="L60" i="46"/>
  <c r="N60" i="46" s="1"/>
  <c r="S61" i="44"/>
  <c r="L61" i="46"/>
  <c r="N61" i="46" s="1"/>
  <c r="S59" i="44"/>
  <c r="L59" i="46"/>
  <c r="N59" i="46" s="1"/>
  <c r="S45" i="44"/>
  <c r="L45" i="46"/>
  <c r="N45" i="46" s="1"/>
  <c r="S50" i="44"/>
  <c r="L50" i="46"/>
  <c r="N50" i="46" s="1"/>
  <c r="R35" i="44"/>
  <c r="I35" i="46"/>
  <c r="K35" i="46" s="1"/>
  <c r="N57" i="44"/>
  <c r="K52" i="44"/>
  <c r="K121" i="44"/>
  <c r="Q178" i="44"/>
  <c r="K124" i="44"/>
  <c r="K198" i="44"/>
  <c r="K222" i="44"/>
  <c r="N122" i="44"/>
  <c r="K39" i="44"/>
  <c r="K14" i="44"/>
  <c r="N189" i="44"/>
  <c r="N35" i="44"/>
  <c r="K40" i="44"/>
  <c r="N205" i="44"/>
  <c r="N13" i="44"/>
  <c r="L13" i="46" s="1"/>
  <c r="N13" i="46" s="1"/>
  <c r="L13" i="47" s="1"/>
  <c r="N13" i="47" s="1"/>
  <c r="N34" i="44"/>
  <c r="N225" i="44"/>
  <c r="N224" i="44"/>
  <c r="N160" i="44"/>
  <c r="N188" i="44"/>
  <c r="Q201" i="44"/>
  <c r="K45" i="44"/>
  <c r="K204" i="44"/>
  <c r="K51" i="44"/>
  <c r="S190" i="54" l="1"/>
  <c r="O190" i="55"/>
  <c r="Q190" i="55" s="1"/>
  <c r="O46" i="57"/>
  <c r="Q46" i="57" s="1"/>
  <c r="Y41" i="57" s="1"/>
  <c r="Y41" i="56"/>
  <c r="O191" i="56"/>
  <c r="Q191" i="56" s="1"/>
  <c r="S191" i="55"/>
  <c r="Y43" i="56"/>
  <c r="O48" i="57"/>
  <c r="Q48" i="57" s="1"/>
  <c r="Y43" i="57" s="1"/>
  <c r="O150" i="57"/>
  <c r="Q150" i="57" s="1"/>
  <c r="Y45" i="55"/>
  <c r="Y42" i="56"/>
  <c r="O47" i="57"/>
  <c r="Q47" i="57" s="1"/>
  <c r="Y42" i="57" s="1"/>
  <c r="O192" i="56"/>
  <c r="Q192" i="56" s="1"/>
  <c r="S192" i="55"/>
  <c r="Y44" i="56"/>
  <c r="O61" i="57"/>
  <c r="Q61" i="57" s="1"/>
  <c r="Y44" i="57" s="1"/>
  <c r="S201" i="44"/>
  <c r="O201" i="46"/>
  <c r="Q201" i="46" s="1"/>
  <c r="R124" i="44"/>
  <c r="I124" i="46"/>
  <c r="K124" i="46" s="1"/>
  <c r="L42" i="48"/>
  <c r="N42" i="48" s="1"/>
  <c r="S42" i="47"/>
  <c r="L70" i="48"/>
  <c r="N70" i="48" s="1"/>
  <c r="S70" i="47"/>
  <c r="R51" i="44"/>
  <c r="I51" i="46"/>
  <c r="K51" i="46" s="1"/>
  <c r="S34" i="44"/>
  <c r="L34" i="46"/>
  <c r="N34" i="46" s="1"/>
  <c r="S178" i="44"/>
  <c r="O178" i="46"/>
  <c r="Q178" i="46" s="1"/>
  <c r="S45" i="46"/>
  <c r="L45" i="47"/>
  <c r="N45" i="47" s="1"/>
  <c r="S61" i="46"/>
  <c r="L61" i="47"/>
  <c r="N61" i="47" s="1"/>
  <c r="S98" i="46"/>
  <c r="L98" i="47"/>
  <c r="N98" i="47" s="1"/>
  <c r="R204" i="44"/>
  <c r="I204" i="46"/>
  <c r="K204" i="46" s="1"/>
  <c r="S160" i="44"/>
  <c r="L160" i="46"/>
  <c r="N160" i="46" s="1"/>
  <c r="L13" i="48"/>
  <c r="N13" i="48" s="1"/>
  <c r="S189" i="44"/>
  <c r="L189" i="46"/>
  <c r="N189" i="46" s="1"/>
  <c r="R222" i="44"/>
  <c r="I222" i="46"/>
  <c r="K222" i="46" s="1"/>
  <c r="R121" i="44"/>
  <c r="I121" i="46"/>
  <c r="K121" i="46" s="1"/>
  <c r="L178" i="51"/>
  <c r="N178" i="51" s="1"/>
  <c r="L201" i="49"/>
  <c r="N201" i="49" s="1"/>
  <c r="L16" i="49"/>
  <c r="N16" i="49" s="1"/>
  <c r="S16" i="48"/>
  <c r="L129" i="49"/>
  <c r="N129" i="49" s="1"/>
  <c r="S129" i="48"/>
  <c r="L52" i="48"/>
  <c r="N52" i="48" s="1"/>
  <c r="I16" i="48"/>
  <c r="K16" i="48" s="1"/>
  <c r="R16" i="47"/>
  <c r="L65" i="48"/>
  <c r="N65" i="48" s="1"/>
  <c r="S65" i="47"/>
  <c r="R113" i="47"/>
  <c r="I113" i="48"/>
  <c r="K113" i="48" s="1"/>
  <c r="L83" i="48"/>
  <c r="N83" i="48" s="1"/>
  <c r="S83" i="47"/>
  <c r="S20" i="47"/>
  <c r="L20" i="48"/>
  <c r="N20" i="48" s="1"/>
  <c r="I156" i="48"/>
  <c r="K156" i="48" s="1"/>
  <c r="R156" i="47"/>
  <c r="R176" i="47"/>
  <c r="I176" i="48"/>
  <c r="K176" i="48" s="1"/>
  <c r="R64" i="47"/>
  <c r="I64" i="48"/>
  <c r="K64" i="48" s="1"/>
  <c r="R17" i="47"/>
  <c r="I17" i="48"/>
  <c r="K17" i="48" s="1"/>
  <c r="L159" i="48"/>
  <c r="N159" i="48" s="1"/>
  <c r="S159" i="47"/>
  <c r="R169" i="47"/>
  <c r="I169" i="48"/>
  <c r="K169" i="48" s="1"/>
  <c r="R100" i="47"/>
  <c r="I100" i="48"/>
  <c r="K100" i="48" s="1"/>
  <c r="I42" i="48"/>
  <c r="K42" i="48" s="1"/>
  <c r="R42" i="47"/>
  <c r="S27" i="47"/>
  <c r="L27" i="48"/>
  <c r="N27" i="48" s="1"/>
  <c r="L109" i="48"/>
  <c r="N109" i="48" s="1"/>
  <c r="S109" i="47"/>
  <c r="R170" i="47"/>
  <c r="I170" i="48"/>
  <c r="K170" i="48" s="1"/>
  <c r="I83" i="48"/>
  <c r="K83" i="48" s="1"/>
  <c r="R83" i="47"/>
  <c r="I112" i="48"/>
  <c r="K112" i="48" s="1"/>
  <c r="R112" i="47"/>
  <c r="L131" i="48"/>
  <c r="N131" i="48" s="1"/>
  <c r="S131" i="47"/>
  <c r="R147" i="47"/>
  <c r="I147" i="48"/>
  <c r="K147" i="48" s="1"/>
  <c r="R69" i="47"/>
  <c r="I69" i="48"/>
  <c r="K69" i="48" s="1"/>
  <c r="L157" i="48"/>
  <c r="N157" i="48" s="1"/>
  <c r="S157" i="47"/>
  <c r="I55" i="48"/>
  <c r="K55" i="48" s="1"/>
  <c r="R55" i="47"/>
  <c r="L74" i="48"/>
  <c r="N74" i="48" s="1"/>
  <c r="S74" i="47"/>
  <c r="I203" i="48"/>
  <c r="K203" i="48" s="1"/>
  <c r="R203" i="47"/>
  <c r="L86" i="48"/>
  <c r="N86" i="48" s="1"/>
  <c r="S86" i="47"/>
  <c r="I175" i="48"/>
  <c r="K175" i="48" s="1"/>
  <c r="R175" i="47"/>
  <c r="R49" i="47"/>
  <c r="I49" i="48"/>
  <c r="K49" i="48" s="1"/>
  <c r="I214" i="48"/>
  <c r="K214" i="48" s="1"/>
  <c r="R214" i="47"/>
  <c r="I177" i="48"/>
  <c r="K177" i="48" s="1"/>
  <c r="R177" i="47"/>
  <c r="I164" i="48"/>
  <c r="K164" i="48" s="1"/>
  <c r="R164" i="47"/>
  <c r="L151" i="48"/>
  <c r="N151" i="48" s="1"/>
  <c r="S151" i="47"/>
  <c r="L68" i="48"/>
  <c r="N68" i="48" s="1"/>
  <c r="S68" i="47"/>
  <c r="I154" i="48"/>
  <c r="K154" i="48" s="1"/>
  <c r="R154" i="47"/>
  <c r="I56" i="48"/>
  <c r="K56" i="48" s="1"/>
  <c r="R56" i="47"/>
  <c r="L113" i="48"/>
  <c r="N113" i="48" s="1"/>
  <c r="S113" i="47"/>
  <c r="R77" i="47"/>
  <c r="I77" i="48"/>
  <c r="K77" i="48" s="1"/>
  <c r="R53" i="47"/>
  <c r="I53" i="48"/>
  <c r="K53" i="48" s="1"/>
  <c r="L146" i="48"/>
  <c r="N146" i="48" s="1"/>
  <c r="S146" i="47"/>
  <c r="I99" i="48"/>
  <c r="K99" i="48" s="1"/>
  <c r="R99" i="47"/>
  <c r="I163" i="48"/>
  <c r="K163" i="48" s="1"/>
  <c r="R163" i="47"/>
  <c r="S176" i="47"/>
  <c r="L176" i="48"/>
  <c r="N176" i="48" s="1"/>
  <c r="I126" i="48"/>
  <c r="K126" i="48" s="1"/>
  <c r="R126" i="47"/>
  <c r="S97" i="47"/>
  <c r="L97" i="48"/>
  <c r="N97" i="48" s="1"/>
  <c r="I180" i="48"/>
  <c r="K180" i="48" s="1"/>
  <c r="R180" i="47"/>
  <c r="I127" i="48"/>
  <c r="K127" i="48" s="1"/>
  <c r="R127" i="47"/>
  <c r="I78" i="48"/>
  <c r="K78" i="48" s="1"/>
  <c r="R78" i="47"/>
  <c r="S21" i="47"/>
  <c r="L21" i="48"/>
  <c r="N21" i="48" s="1"/>
  <c r="S216" i="47"/>
  <c r="L216" i="48"/>
  <c r="N216" i="48" s="1"/>
  <c r="R36" i="47"/>
  <c r="I36" i="48"/>
  <c r="K36" i="48" s="1"/>
  <c r="L88" i="48"/>
  <c r="N88" i="48" s="1"/>
  <c r="S88" i="47"/>
  <c r="L40" i="50"/>
  <c r="N40" i="50" s="1"/>
  <c r="L40" i="51" s="1"/>
  <c r="N40" i="51" s="1"/>
  <c r="S63" i="47"/>
  <c r="L63" i="48"/>
  <c r="N63" i="48" s="1"/>
  <c r="R37" i="47"/>
  <c r="I37" i="48"/>
  <c r="K37" i="48" s="1"/>
  <c r="I106" i="47"/>
  <c r="K106" i="47" s="1"/>
  <c r="R106" i="46"/>
  <c r="S204" i="46"/>
  <c r="L204" i="47"/>
  <c r="N204" i="47" s="1"/>
  <c r="L187" i="47"/>
  <c r="N187" i="47" s="1"/>
  <c r="S187" i="46"/>
  <c r="L31" i="47"/>
  <c r="N31" i="47" s="1"/>
  <c r="S31" i="46"/>
  <c r="L54" i="47"/>
  <c r="N54" i="47" s="1"/>
  <c r="S54" i="46"/>
  <c r="L84" i="47"/>
  <c r="N84" i="47" s="1"/>
  <c r="S84" i="46"/>
  <c r="L58" i="47"/>
  <c r="N58" i="47" s="1"/>
  <c r="S58" i="46"/>
  <c r="L218" i="47"/>
  <c r="N218" i="47" s="1"/>
  <c r="S218" i="46"/>
  <c r="L36" i="47"/>
  <c r="N36" i="47" s="1"/>
  <c r="S36" i="46"/>
  <c r="L161" i="47"/>
  <c r="N161" i="47" s="1"/>
  <c r="S161" i="46"/>
  <c r="I189" i="47"/>
  <c r="K189" i="47" s="1"/>
  <c r="R189" i="46"/>
  <c r="S167" i="46"/>
  <c r="L167" i="47"/>
  <c r="N167" i="47" s="1"/>
  <c r="L222" i="47"/>
  <c r="N222" i="47" s="1"/>
  <c r="S222" i="46"/>
  <c r="L92" i="47"/>
  <c r="N92" i="47" s="1"/>
  <c r="S92" i="46"/>
  <c r="L217" i="47"/>
  <c r="N217" i="47" s="1"/>
  <c r="S217" i="46"/>
  <c r="I195" i="47"/>
  <c r="K195" i="47" s="1"/>
  <c r="R195" i="46"/>
  <c r="L212" i="47"/>
  <c r="N212" i="47" s="1"/>
  <c r="S212" i="46"/>
  <c r="L127" i="47"/>
  <c r="N127" i="47" s="1"/>
  <c r="S127" i="46"/>
  <c r="I178" i="47"/>
  <c r="K178" i="47" s="1"/>
  <c r="R178" i="46"/>
  <c r="I57" i="47"/>
  <c r="K57" i="47" s="1"/>
  <c r="R57" i="46"/>
  <c r="L103" i="48"/>
  <c r="N103" i="48" s="1"/>
  <c r="S103" i="47"/>
  <c r="I89" i="48"/>
  <c r="K89" i="48" s="1"/>
  <c r="R89" i="47"/>
  <c r="I38" i="48"/>
  <c r="K38" i="48" s="1"/>
  <c r="R38" i="47"/>
  <c r="L142" i="47"/>
  <c r="N142" i="47" s="1"/>
  <c r="S142" i="46"/>
  <c r="L37" i="47"/>
  <c r="N37" i="47" s="1"/>
  <c r="S37" i="46"/>
  <c r="L215" i="47"/>
  <c r="N215" i="47" s="1"/>
  <c r="S215" i="46"/>
  <c r="L130" i="47"/>
  <c r="N130" i="47" s="1"/>
  <c r="S130" i="46"/>
  <c r="S101" i="47"/>
  <c r="L101" i="48"/>
  <c r="N101" i="48" s="1"/>
  <c r="L47" i="48"/>
  <c r="N47" i="48" s="1"/>
  <c r="S47" i="47"/>
  <c r="I196" i="47"/>
  <c r="K196" i="47" s="1"/>
  <c r="R196" i="46"/>
  <c r="L195" i="47"/>
  <c r="N195" i="47" s="1"/>
  <c r="S195" i="46"/>
  <c r="S206" i="46"/>
  <c r="L206" i="47"/>
  <c r="N206" i="47" s="1"/>
  <c r="R39" i="44"/>
  <c r="I39" i="46"/>
  <c r="K39" i="46" s="1"/>
  <c r="R45" i="44"/>
  <c r="I45" i="46"/>
  <c r="K45" i="46" s="1"/>
  <c r="S224" i="44"/>
  <c r="L224" i="46"/>
  <c r="N224" i="46" s="1"/>
  <c r="S205" i="44"/>
  <c r="L205" i="46"/>
  <c r="N205" i="46" s="1"/>
  <c r="R198" i="44"/>
  <c r="I198" i="46"/>
  <c r="K198" i="46" s="1"/>
  <c r="R52" i="44"/>
  <c r="I52" i="46"/>
  <c r="K52" i="46" s="1"/>
  <c r="S50" i="46"/>
  <c r="L50" i="47"/>
  <c r="N50" i="47" s="1"/>
  <c r="S59" i="46"/>
  <c r="L59" i="47"/>
  <c r="N59" i="47" s="1"/>
  <c r="X42" i="47" s="1"/>
  <c r="S60" i="46"/>
  <c r="L60" i="47"/>
  <c r="N60" i="47" s="1"/>
  <c r="X43" i="47" s="1"/>
  <c r="S87" i="46"/>
  <c r="L87" i="47"/>
  <c r="N87" i="47" s="1"/>
  <c r="R98" i="46"/>
  <c r="I98" i="47"/>
  <c r="K98" i="47" s="1"/>
  <c r="L177" i="49"/>
  <c r="N177" i="49" s="1"/>
  <c r="S177" i="48"/>
  <c r="L165" i="49"/>
  <c r="N165" i="49" s="1"/>
  <c r="S165" i="48"/>
  <c r="L153" i="49"/>
  <c r="N153" i="49" s="1"/>
  <c r="S153" i="48"/>
  <c r="L78" i="47"/>
  <c r="N78" i="47" s="1"/>
  <c r="S78" i="46"/>
  <c r="I67" i="47"/>
  <c r="K67" i="47" s="1"/>
  <c r="R67" i="46"/>
  <c r="I223" i="47"/>
  <c r="K223" i="47" s="1"/>
  <c r="R223" i="46"/>
  <c r="I225" i="47"/>
  <c r="K225" i="47" s="1"/>
  <c r="R225" i="46"/>
  <c r="I192" i="47"/>
  <c r="K192" i="47" s="1"/>
  <c r="R192" i="46"/>
  <c r="I19" i="47"/>
  <c r="K19" i="47" s="1"/>
  <c r="R19" i="46"/>
  <c r="L123" i="47"/>
  <c r="N123" i="47" s="1"/>
  <c r="S123" i="46"/>
  <c r="I142" i="47"/>
  <c r="K142" i="47" s="1"/>
  <c r="R142" i="46"/>
  <c r="I33" i="47"/>
  <c r="K33" i="47" s="1"/>
  <c r="R33" i="46"/>
  <c r="I215" i="47"/>
  <c r="K215" i="47" s="1"/>
  <c r="R215" i="46"/>
  <c r="L179" i="47"/>
  <c r="N179" i="47" s="1"/>
  <c r="S179" i="46"/>
  <c r="L181" i="47"/>
  <c r="N181" i="47" s="1"/>
  <c r="S181" i="46"/>
  <c r="I103" i="48"/>
  <c r="K103" i="48" s="1"/>
  <c r="R103" i="47"/>
  <c r="L90" i="48"/>
  <c r="N90" i="48" s="1"/>
  <c r="S90" i="47"/>
  <c r="L48" i="48"/>
  <c r="N48" i="48" s="1"/>
  <c r="S48" i="47"/>
  <c r="I197" i="47"/>
  <c r="K197" i="47" s="1"/>
  <c r="R197" i="46"/>
  <c r="R173" i="46"/>
  <c r="I173" i="47"/>
  <c r="K173" i="47" s="1"/>
  <c r="R186" i="46"/>
  <c r="I186" i="47"/>
  <c r="K186" i="47" s="1"/>
  <c r="L174" i="47"/>
  <c r="N174" i="47" s="1"/>
  <c r="S174" i="46"/>
  <c r="I174" i="47"/>
  <c r="K174" i="47" s="1"/>
  <c r="R174" i="46"/>
  <c r="I122" i="47"/>
  <c r="K122" i="47" s="1"/>
  <c r="R122" i="46"/>
  <c r="L162" i="47"/>
  <c r="N162" i="47" s="1"/>
  <c r="S162" i="46"/>
  <c r="L164" i="47"/>
  <c r="N164" i="47" s="1"/>
  <c r="S164" i="46"/>
  <c r="L41" i="47"/>
  <c r="N41" i="47" s="1"/>
  <c r="S41" i="46"/>
  <c r="R32" i="47"/>
  <c r="I32" i="48"/>
  <c r="K32" i="48" s="1"/>
  <c r="R129" i="47"/>
  <c r="I129" i="48"/>
  <c r="K129" i="48" s="1"/>
  <c r="R143" i="47"/>
  <c r="I143" i="48"/>
  <c r="K143" i="48" s="1"/>
  <c r="S135" i="47"/>
  <c r="L135" i="48"/>
  <c r="N135" i="48" s="1"/>
  <c r="I157" i="48"/>
  <c r="K157" i="48" s="1"/>
  <c r="R157" i="47"/>
  <c r="L156" i="48"/>
  <c r="N156" i="48" s="1"/>
  <c r="S156" i="47"/>
  <c r="I62" i="48"/>
  <c r="K62" i="48" s="1"/>
  <c r="R62" i="47"/>
  <c r="L196" i="49"/>
  <c r="N196" i="49" s="1"/>
  <c r="S196" i="48"/>
  <c r="L108" i="50"/>
  <c r="N108" i="50" s="1"/>
  <c r="L147" i="49"/>
  <c r="N147" i="49" s="1"/>
  <c r="S147" i="48"/>
  <c r="I96" i="48"/>
  <c r="K96" i="48" s="1"/>
  <c r="R96" i="47"/>
  <c r="R27" i="47"/>
  <c r="I27" i="48"/>
  <c r="K27" i="48" s="1"/>
  <c r="I187" i="48"/>
  <c r="K187" i="48" s="1"/>
  <c r="R187" i="47"/>
  <c r="R110" i="47"/>
  <c r="I110" i="48"/>
  <c r="K110" i="48" s="1"/>
  <c r="L194" i="48"/>
  <c r="N194" i="48" s="1"/>
  <c r="S194" i="47"/>
  <c r="I171" i="48"/>
  <c r="K171" i="48" s="1"/>
  <c r="R171" i="47"/>
  <c r="S166" i="47"/>
  <c r="L166" i="48"/>
  <c r="N166" i="48" s="1"/>
  <c r="S22" i="47"/>
  <c r="L22" i="48"/>
  <c r="N22" i="48" s="1"/>
  <c r="I152" i="48"/>
  <c r="K152" i="48" s="1"/>
  <c r="R152" i="47"/>
  <c r="S182" i="47"/>
  <c r="L182" i="48"/>
  <c r="N182" i="48" s="1"/>
  <c r="R65" i="47"/>
  <c r="I65" i="48"/>
  <c r="K65" i="48" s="1"/>
  <c r="L119" i="48"/>
  <c r="N119" i="48" s="1"/>
  <c r="S119" i="47"/>
  <c r="S183" i="47"/>
  <c r="L183" i="48"/>
  <c r="N183" i="48" s="1"/>
  <c r="L124" i="48"/>
  <c r="N124" i="48" s="1"/>
  <c r="S124" i="47"/>
  <c r="S23" i="47"/>
  <c r="L23" i="48"/>
  <c r="N23" i="48" s="1"/>
  <c r="L95" i="48"/>
  <c r="N95" i="48" s="1"/>
  <c r="S95" i="47"/>
  <c r="I70" i="48"/>
  <c r="K70" i="48" s="1"/>
  <c r="R70" i="47"/>
  <c r="R109" i="47"/>
  <c r="I109" i="48"/>
  <c r="K109" i="48" s="1"/>
  <c r="S24" i="47"/>
  <c r="L24" i="48"/>
  <c r="N24" i="48" s="1"/>
  <c r="L114" i="48"/>
  <c r="N114" i="48" s="1"/>
  <c r="S114" i="47"/>
  <c r="I82" i="48"/>
  <c r="K82" i="48" s="1"/>
  <c r="R82" i="47"/>
  <c r="R25" i="47"/>
  <c r="I25" i="48"/>
  <c r="K25" i="48" s="1"/>
  <c r="I146" i="48"/>
  <c r="K146" i="48" s="1"/>
  <c r="R146" i="47"/>
  <c r="L96" i="48"/>
  <c r="N96" i="48" s="1"/>
  <c r="S96" i="47"/>
  <c r="R114" i="47"/>
  <c r="I114" i="48"/>
  <c r="K114" i="48" s="1"/>
  <c r="L140" i="48"/>
  <c r="N140" i="48" s="1"/>
  <c r="S140" i="47"/>
  <c r="R221" i="47"/>
  <c r="I221" i="48"/>
  <c r="K221" i="48" s="1"/>
  <c r="S154" i="47"/>
  <c r="L154" i="48"/>
  <c r="N154" i="48" s="1"/>
  <c r="L93" i="48"/>
  <c r="N93" i="48" s="1"/>
  <c r="S93" i="47"/>
  <c r="L133" i="48"/>
  <c r="N133" i="48" s="1"/>
  <c r="S133" i="47"/>
  <c r="I191" i="48"/>
  <c r="K191" i="48" s="1"/>
  <c r="R191" i="47"/>
  <c r="S125" i="47"/>
  <c r="L125" i="48"/>
  <c r="N125" i="48" s="1"/>
  <c r="S132" i="47"/>
  <c r="L132" i="48"/>
  <c r="N132" i="48" s="1"/>
  <c r="I59" i="48"/>
  <c r="K59" i="48" s="1"/>
  <c r="R59" i="47"/>
  <c r="R202" i="47"/>
  <c r="I202" i="48"/>
  <c r="K202" i="48" s="1"/>
  <c r="I50" i="48"/>
  <c r="K50" i="48" s="1"/>
  <c r="R50" i="47"/>
  <c r="R194" i="47"/>
  <c r="I194" i="48"/>
  <c r="K194" i="48" s="1"/>
  <c r="R41" i="47"/>
  <c r="I41" i="48"/>
  <c r="K41" i="48" s="1"/>
  <c r="S136" i="47"/>
  <c r="L136" i="48"/>
  <c r="N136" i="48" s="1"/>
  <c r="L85" i="48"/>
  <c r="N85" i="48" s="1"/>
  <c r="S85" i="47"/>
  <c r="R84" i="47"/>
  <c r="I84" i="48"/>
  <c r="K84" i="48" s="1"/>
  <c r="L69" i="48"/>
  <c r="N69" i="48" s="1"/>
  <c r="S69" i="47"/>
  <c r="I220" i="48"/>
  <c r="K220" i="48" s="1"/>
  <c r="R220" i="47"/>
  <c r="R31" i="47"/>
  <c r="I31" i="48"/>
  <c r="K31" i="48" s="1"/>
  <c r="I149" i="48"/>
  <c r="K149" i="48" s="1"/>
  <c r="R149" i="47"/>
  <c r="R153" i="47"/>
  <c r="I153" i="48"/>
  <c r="K153" i="48" s="1"/>
  <c r="L138" i="48"/>
  <c r="N138" i="48" s="1"/>
  <c r="S138" i="47"/>
  <c r="S53" i="47"/>
  <c r="L53" i="48"/>
  <c r="N53" i="48" s="1"/>
  <c r="I212" i="48"/>
  <c r="K212" i="48" s="1"/>
  <c r="R212" i="47"/>
  <c r="I140" i="48"/>
  <c r="K140" i="48" s="1"/>
  <c r="R140" i="47"/>
  <c r="I88" i="48"/>
  <c r="K88" i="48" s="1"/>
  <c r="R88" i="47"/>
  <c r="I123" i="48"/>
  <c r="K123" i="48" s="1"/>
  <c r="R123" i="47"/>
  <c r="L79" i="48"/>
  <c r="N79" i="48" s="1"/>
  <c r="S79" i="47"/>
  <c r="R155" i="47"/>
  <c r="I155" i="48"/>
  <c r="K155" i="48" s="1"/>
  <c r="R101" i="47"/>
  <c r="I101" i="48"/>
  <c r="K101" i="48" s="1"/>
  <c r="I108" i="48"/>
  <c r="K108" i="48" s="1"/>
  <c r="R108" i="47"/>
  <c r="I139" i="48"/>
  <c r="K139" i="48" s="1"/>
  <c r="R139" i="47"/>
  <c r="S225" i="44"/>
  <c r="L225" i="46"/>
  <c r="N225" i="46" s="1"/>
  <c r="L107" i="48"/>
  <c r="N107" i="48" s="1"/>
  <c r="S107" i="47"/>
  <c r="R75" i="47"/>
  <c r="I75" i="48"/>
  <c r="K75" i="48" s="1"/>
  <c r="L39" i="49"/>
  <c r="N39" i="49" s="1"/>
  <c r="L39" i="50" s="1"/>
  <c r="N39" i="50" s="1"/>
  <c r="S200" i="47"/>
  <c r="L200" i="48"/>
  <c r="N200" i="48" s="1"/>
  <c r="I168" i="48"/>
  <c r="K168" i="48" s="1"/>
  <c r="R168" i="47"/>
  <c r="R132" i="47"/>
  <c r="I132" i="48"/>
  <c r="K132" i="48" s="1"/>
  <c r="I95" i="48"/>
  <c r="K95" i="48" s="1"/>
  <c r="R95" i="47"/>
  <c r="R44" i="47"/>
  <c r="I44" i="48"/>
  <c r="K44" i="48" s="1"/>
  <c r="I23" i="48"/>
  <c r="K23" i="48" s="1"/>
  <c r="R23" i="47"/>
  <c r="I199" i="48"/>
  <c r="K199" i="48" s="1"/>
  <c r="R199" i="47"/>
  <c r="I193" i="48"/>
  <c r="K193" i="48" s="1"/>
  <c r="R193" i="47"/>
  <c r="I179" i="48"/>
  <c r="K179" i="48" s="1"/>
  <c r="R179" i="47"/>
  <c r="I86" i="48"/>
  <c r="K86" i="48" s="1"/>
  <c r="R86" i="47"/>
  <c r="S175" i="47"/>
  <c r="L175" i="48"/>
  <c r="N175" i="48" s="1"/>
  <c r="I218" i="48"/>
  <c r="K218" i="48" s="1"/>
  <c r="R218" i="47"/>
  <c r="S104" i="47"/>
  <c r="L104" i="48"/>
  <c r="N104" i="48" s="1"/>
  <c r="R107" i="47"/>
  <c r="I107" i="48"/>
  <c r="K107" i="48" s="1"/>
  <c r="I118" i="48"/>
  <c r="K118" i="48" s="1"/>
  <c r="R118" i="47"/>
  <c r="S149" i="47"/>
  <c r="L149" i="48"/>
  <c r="N149" i="48" s="1"/>
  <c r="R137" i="47"/>
  <c r="I137" i="48"/>
  <c r="K137" i="48" s="1"/>
  <c r="S126" i="47"/>
  <c r="L126" i="48"/>
  <c r="N126" i="48" s="1"/>
  <c r="L209" i="48"/>
  <c r="N209" i="48" s="1"/>
  <c r="S209" i="47"/>
  <c r="S128" i="47"/>
  <c r="L128" i="48"/>
  <c r="N128" i="48" s="1"/>
  <c r="R18" i="47"/>
  <c r="I18" i="48"/>
  <c r="K18" i="48" s="1"/>
  <c r="L25" i="48"/>
  <c r="N25" i="48" s="1"/>
  <c r="S25" i="47"/>
  <c r="R81" i="47"/>
  <c r="I81" i="48"/>
  <c r="K81" i="48" s="1"/>
  <c r="R136" i="47"/>
  <c r="I136" i="48"/>
  <c r="K136" i="48" s="1"/>
  <c r="R115" i="47"/>
  <c r="I115" i="48"/>
  <c r="K115" i="48" s="1"/>
  <c r="I138" i="48"/>
  <c r="K138" i="48" s="1"/>
  <c r="R138" i="47"/>
  <c r="I134" i="48"/>
  <c r="K134" i="48" s="1"/>
  <c r="R134" i="47"/>
  <c r="R76" i="47"/>
  <c r="I76" i="48"/>
  <c r="K76" i="48" s="1"/>
  <c r="I72" i="48"/>
  <c r="K72" i="48" s="1"/>
  <c r="R72" i="47"/>
  <c r="R63" i="47"/>
  <c r="I63" i="48"/>
  <c r="K63" i="48" s="1"/>
  <c r="L73" i="48"/>
  <c r="N73" i="48" s="1"/>
  <c r="S73" i="47"/>
  <c r="I47" i="48"/>
  <c r="K47" i="48" s="1"/>
  <c r="W42" i="47"/>
  <c r="R47" i="47"/>
  <c r="R182" i="47"/>
  <c r="I182" i="48"/>
  <c r="K182" i="48" s="1"/>
  <c r="R21" i="47"/>
  <c r="I21" i="48"/>
  <c r="K21" i="48" s="1"/>
  <c r="R162" i="47"/>
  <c r="I162" i="48"/>
  <c r="K162" i="48" s="1"/>
  <c r="R166" i="47"/>
  <c r="I166" i="48"/>
  <c r="K166" i="48" s="1"/>
  <c r="L43" i="48"/>
  <c r="N43" i="48" s="1"/>
  <c r="S43" i="47"/>
  <c r="I94" i="48"/>
  <c r="K94" i="48" s="1"/>
  <c r="R94" i="47"/>
  <c r="R97" i="47"/>
  <c r="I97" i="48"/>
  <c r="K97" i="48" s="1"/>
  <c r="L116" i="48"/>
  <c r="N116" i="48" s="1"/>
  <c r="S116" i="47"/>
  <c r="I54" i="48"/>
  <c r="K54" i="48" s="1"/>
  <c r="R54" i="47"/>
  <c r="L77" i="48"/>
  <c r="N77" i="48" s="1"/>
  <c r="S77" i="47"/>
  <c r="L202" i="48"/>
  <c r="N202" i="48" s="1"/>
  <c r="S202" i="47"/>
  <c r="L102" i="48"/>
  <c r="N102" i="48" s="1"/>
  <c r="S102" i="47"/>
  <c r="L49" i="48"/>
  <c r="N49" i="48" s="1"/>
  <c r="S49" i="47"/>
  <c r="L81" i="47"/>
  <c r="N81" i="47" s="1"/>
  <c r="S81" i="46"/>
  <c r="I181" i="47"/>
  <c r="K181" i="47" s="1"/>
  <c r="R181" i="46"/>
  <c r="L106" i="47"/>
  <c r="N106" i="47" s="1"/>
  <c r="S106" i="46"/>
  <c r="S150" i="46"/>
  <c r="L150" i="47"/>
  <c r="N150" i="47" s="1"/>
  <c r="O108" i="47"/>
  <c r="Q108" i="47" s="1"/>
  <c r="S108" i="46"/>
  <c r="L111" i="47"/>
  <c r="N111" i="47" s="1"/>
  <c r="S111" i="46"/>
  <c r="L220" i="47"/>
  <c r="N220" i="47" s="1"/>
  <c r="S220" i="46"/>
  <c r="I210" i="47"/>
  <c r="K210" i="47" s="1"/>
  <c r="R210" i="46"/>
  <c r="I188" i="47"/>
  <c r="K188" i="47" s="1"/>
  <c r="R188" i="46"/>
  <c r="L110" i="47"/>
  <c r="N110" i="47" s="1"/>
  <c r="S110" i="46"/>
  <c r="L211" i="47"/>
  <c r="N211" i="47" s="1"/>
  <c r="S211" i="46"/>
  <c r="L207" i="47"/>
  <c r="N207" i="47" s="1"/>
  <c r="S207" i="46"/>
  <c r="L56" i="47"/>
  <c r="N56" i="47" s="1"/>
  <c r="S56" i="46"/>
  <c r="L213" i="47"/>
  <c r="N213" i="47" s="1"/>
  <c r="S213" i="46"/>
  <c r="S172" i="46"/>
  <c r="L172" i="47"/>
  <c r="N172" i="47" s="1"/>
  <c r="L214" i="47"/>
  <c r="N214" i="47" s="1"/>
  <c r="S214" i="46"/>
  <c r="L91" i="49"/>
  <c r="N91" i="49" s="1"/>
  <c r="I208" i="47"/>
  <c r="K208" i="47" s="1"/>
  <c r="R208" i="46"/>
  <c r="I158" i="47"/>
  <c r="K158" i="47" s="1"/>
  <c r="R158" i="46"/>
  <c r="I111" i="47"/>
  <c r="K111" i="47" s="1"/>
  <c r="R111" i="46"/>
  <c r="L221" i="48"/>
  <c r="N221" i="48" s="1"/>
  <c r="S221" i="47"/>
  <c r="L100" i="48"/>
  <c r="N100" i="48" s="1"/>
  <c r="S100" i="47"/>
  <c r="L89" i="48"/>
  <c r="N89" i="48" s="1"/>
  <c r="S89" i="47"/>
  <c r="L46" i="48"/>
  <c r="N46" i="48" s="1"/>
  <c r="X41" i="47"/>
  <c r="S46" i="47"/>
  <c r="I85" i="47"/>
  <c r="K85" i="47" s="1"/>
  <c r="R85" i="46"/>
  <c r="L208" i="47"/>
  <c r="N208" i="47" s="1"/>
  <c r="S208" i="46"/>
  <c r="I206" i="47"/>
  <c r="K206" i="47" s="1"/>
  <c r="R206" i="46"/>
  <c r="I160" i="47"/>
  <c r="K160" i="47" s="1"/>
  <c r="R160" i="46"/>
  <c r="L171" i="48"/>
  <c r="N171" i="48" s="1"/>
  <c r="S171" i="47"/>
  <c r="L169" i="48"/>
  <c r="N169" i="48" s="1"/>
  <c r="S169" i="47"/>
  <c r="L64" i="49"/>
  <c r="N64" i="49" s="1"/>
  <c r="S64" i="48"/>
  <c r="S62" i="47"/>
  <c r="L62" i="48"/>
  <c r="N62" i="48" s="1"/>
  <c r="L223" i="47"/>
  <c r="N223" i="47" s="1"/>
  <c r="S223" i="46"/>
  <c r="L139" i="47"/>
  <c r="N139" i="47" s="1"/>
  <c r="S139" i="46"/>
  <c r="S203" i="46"/>
  <c r="L203" i="47"/>
  <c r="N203" i="47" s="1"/>
  <c r="S29" i="46"/>
  <c r="L29" i="47"/>
  <c r="N29" i="47" s="1"/>
  <c r="R40" i="44"/>
  <c r="I40" i="46"/>
  <c r="K40" i="46" s="1"/>
  <c r="S80" i="48"/>
  <c r="L80" i="49"/>
  <c r="N80" i="49" s="1"/>
  <c r="I216" i="48"/>
  <c r="K216" i="48" s="1"/>
  <c r="R216" i="47"/>
  <c r="R165" i="47"/>
  <c r="I165" i="48"/>
  <c r="K165" i="48" s="1"/>
  <c r="S188" i="44"/>
  <c r="L188" i="46"/>
  <c r="N188" i="46" s="1"/>
  <c r="S122" i="44"/>
  <c r="L122" i="46"/>
  <c r="N122" i="46" s="1"/>
  <c r="R35" i="46"/>
  <c r="I35" i="47"/>
  <c r="K35" i="47" s="1"/>
  <c r="R87" i="46"/>
  <c r="I87" i="47"/>
  <c r="K87" i="47" s="1"/>
  <c r="I92" i="47"/>
  <c r="K92" i="47" s="1"/>
  <c r="R92" i="46"/>
  <c r="L141" i="47"/>
  <c r="N141" i="47" s="1"/>
  <c r="S141" i="46"/>
  <c r="I150" i="47"/>
  <c r="K150" i="47" s="1"/>
  <c r="R150" i="46"/>
  <c r="I219" i="47"/>
  <c r="K219" i="47" s="1"/>
  <c r="R219" i="46"/>
  <c r="L26" i="47"/>
  <c r="N26" i="47" s="1"/>
  <c r="S26" i="46"/>
  <c r="L30" i="47"/>
  <c r="N30" i="47" s="1"/>
  <c r="S30" i="46"/>
  <c r="L219" i="47"/>
  <c r="N219" i="47" s="1"/>
  <c r="S219" i="46"/>
  <c r="S33" i="46"/>
  <c r="L33" i="47"/>
  <c r="N33" i="47" s="1"/>
  <c r="I211" i="47"/>
  <c r="K211" i="47" s="1"/>
  <c r="R211" i="46"/>
  <c r="R15" i="46"/>
  <c r="I15" i="47"/>
  <c r="K15" i="47" s="1"/>
  <c r="L186" i="47"/>
  <c r="N186" i="47" s="1"/>
  <c r="S186" i="46"/>
  <c r="L99" i="48"/>
  <c r="N99" i="48" s="1"/>
  <c r="S99" i="47"/>
  <c r="I90" i="48"/>
  <c r="K90" i="48" s="1"/>
  <c r="R90" i="47"/>
  <c r="L38" i="48"/>
  <c r="N38" i="48" s="1"/>
  <c r="S38" i="47"/>
  <c r="L199" i="47"/>
  <c r="N199" i="47" s="1"/>
  <c r="S199" i="46"/>
  <c r="L28" i="47"/>
  <c r="N28" i="47" s="1"/>
  <c r="S28" i="46"/>
  <c r="I130" i="47"/>
  <c r="K130" i="47" s="1"/>
  <c r="R130" i="46"/>
  <c r="L32" i="47"/>
  <c r="N32" i="47" s="1"/>
  <c r="S32" i="46"/>
  <c r="L170" i="47"/>
  <c r="N170" i="47" s="1"/>
  <c r="S170" i="46"/>
  <c r="I71" i="47"/>
  <c r="K71" i="47" s="1"/>
  <c r="R71" i="46"/>
  <c r="L55" i="47"/>
  <c r="N55" i="47" s="1"/>
  <c r="S55" i="46"/>
  <c r="I201" i="47"/>
  <c r="K201" i="47" s="1"/>
  <c r="R201" i="46"/>
  <c r="L82" i="47"/>
  <c r="N82" i="47" s="1"/>
  <c r="S82" i="46"/>
  <c r="L72" i="48"/>
  <c r="N72" i="48" s="1"/>
  <c r="S72" i="47"/>
  <c r="I217" i="48"/>
  <c r="K217" i="48" s="1"/>
  <c r="R217" i="47"/>
  <c r="R79" i="47"/>
  <c r="I79" i="48"/>
  <c r="K79" i="48" s="1"/>
  <c r="I60" i="48"/>
  <c r="K60" i="48" s="1"/>
  <c r="R60" i="47"/>
  <c r="I209" i="48"/>
  <c r="K209" i="48" s="1"/>
  <c r="R209" i="47"/>
  <c r="I119" i="48"/>
  <c r="K119" i="48" s="1"/>
  <c r="R119" i="47"/>
  <c r="I190" i="48"/>
  <c r="K190" i="48" s="1"/>
  <c r="R190" i="47"/>
  <c r="L105" i="50"/>
  <c r="N105" i="50" s="1"/>
  <c r="L44" i="49"/>
  <c r="N44" i="49" s="1"/>
  <c r="S44" i="48"/>
  <c r="L193" i="49"/>
  <c r="N193" i="49" s="1"/>
  <c r="S193" i="48"/>
  <c r="R80" i="47"/>
  <c r="I80" i="48"/>
  <c r="K80" i="48" s="1"/>
  <c r="I46" i="48"/>
  <c r="K46" i="48" s="1"/>
  <c r="W41" i="47"/>
  <c r="R46" i="47"/>
  <c r="L115" i="48"/>
  <c r="N115" i="48" s="1"/>
  <c r="S115" i="47"/>
  <c r="S18" i="47"/>
  <c r="L18" i="48"/>
  <c r="N18" i="48" s="1"/>
  <c r="R133" i="47"/>
  <c r="I133" i="48"/>
  <c r="K133" i="48" s="1"/>
  <c r="L75" i="48"/>
  <c r="N75" i="48" s="1"/>
  <c r="S75" i="47"/>
  <c r="S180" i="47"/>
  <c r="L180" i="48"/>
  <c r="N180" i="48" s="1"/>
  <c r="I116" i="48"/>
  <c r="K116" i="48" s="1"/>
  <c r="R116" i="47"/>
  <c r="I128" i="48"/>
  <c r="K128" i="48" s="1"/>
  <c r="R128" i="47"/>
  <c r="L137" i="48"/>
  <c r="N137" i="48" s="1"/>
  <c r="S137" i="47"/>
  <c r="I20" i="48"/>
  <c r="K20" i="48" s="1"/>
  <c r="R20" i="47"/>
  <c r="I183" i="48"/>
  <c r="K183" i="48" s="1"/>
  <c r="R183" i="47"/>
  <c r="I102" i="48"/>
  <c r="K102" i="48" s="1"/>
  <c r="R102" i="47"/>
  <c r="I30" i="48"/>
  <c r="K30" i="48" s="1"/>
  <c r="R30" i="47"/>
  <c r="I26" i="48"/>
  <c r="K26" i="48" s="1"/>
  <c r="R26" i="47"/>
  <c r="I58" i="48"/>
  <c r="K58" i="48" s="1"/>
  <c r="R58" i="47"/>
  <c r="L76" i="48"/>
  <c r="N76" i="48" s="1"/>
  <c r="S76" i="47"/>
  <c r="R93" i="47"/>
  <c r="I93" i="48"/>
  <c r="K93" i="48" s="1"/>
  <c r="L94" i="48"/>
  <c r="N94" i="48" s="1"/>
  <c r="S94" i="47"/>
  <c r="I200" i="48"/>
  <c r="K200" i="48" s="1"/>
  <c r="R200" i="47"/>
  <c r="R22" i="47"/>
  <c r="I22" i="48"/>
  <c r="K22" i="48" s="1"/>
  <c r="R172" i="47"/>
  <c r="I172" i="48"/>
  <c r="K172" i="48" s="1"/>
  <c r="S168" i="47"/>
  <c r="L168" i="48"/>
  <c r="N168" i="48" s="1"/>
  <c r="S143" i="47"/>
  <c r="L143" i="48"/>
  <c r="N143" i="48" s="1"/>
  <c r="I161" i="48"/>
  <c r="K161" i="48" s="1"/>
  <c r="R161" i="47"/>
  <c r="R141" i="47"/>
  <c r="I141" i="48"/>
  <c r="K141" i="48" s="1"/>
  <c r="L17" i="48"/>
  <c r="N17" i="48" s="1"/>
  <c r="S17" i="47"/>
  <c r="S152" i="47"/>
  <c r="L152" i="48"/>
  <c r="N152" i="48" s="1"/>
  <c r="I48" i="48"/>
  <c r="K48" i="48" s="1"/>
  <c r="W43" i="47"/>
  <c r="R48" i="47"/>
  <c r="R28" i="47"/>
  <c r="I28" i="48"/>
  <c r="K28" i="48" s="1"/>
  <c r="R61" i="47"/>
  <c r="I61" i="48"/>
  <c r="K61" i="48" s="1"/>
  <c r="W44" i="47"/>
  <c r="I167" i="48"/>
  <c r="K167" i="48" s="1"/>
  <c r="R167" i="47"/>
  <c r="L163" i="48"/>
  <c r="N163" i="48" s="1"/>
  <c r="S163" i="47"/>
  <c r="I24" i="48"/>
  <c r="K24" i="48" s="1"/>
  <c r="R24" i="47"/>
  <c r="R68" i="47"/>
  <c r="I68" i="48"/>
  <c r="K68" i="48" s="1"/>
  <c r="R151" i="47"/>
  <c r="I151" i="48"/>
  <c r="K151" i="48" s="1"/>
  <c r="I74" i="48"/>
  <c r="K74" i="48" s="1"/>
  <c r="R74" i="47"/>
  <c r="L155" i="48"/>
  <c r="N155" i="48" s="1"/>
  <c r="S155" i="47"/>
  <c r="R131" i="47"/>
  <c r="I131" i="48"/>
  <c r="K131" i="48" s="1"/>
  <c r="L134" i="48"/>
  <c r="N134" i="48" s="1"/>
  <c r="S134" i="47"/>
  <c r="R125" i="47"/>
  <c r="I125" i="48"/>
  <c r="K125" i="48" s="1"/>
  <c r="I213" i="48"/>
  <c r="K213" i="48" s="1"/>
  <c r="R213" i="47"/>
  <c r="R73" i="47"/>
  <c r="I73" i="48"/>
  <c r="K73" i="48" s="1"/>
  <c r="I207" i="48"/>
  <c r="K207" i="48" s="1"/>
  <c r="R207" i="47"/>
  <c r="I34" i="48"/>
  <c r="K34" i="48" s="1"/>
  <c r="R34" i="47"/>
  <c r="I104" i="48"/>
  <c r="K104" i="48" s="1"/>
  <c r="R104" i="47"/>
  <c r="R135" i="47"/>
  <c r="I135" i="48"/>
  <c r="K135" i="48" s="1"/>
  <c r="L118" i="48"/>
  <c r="N118" i="48" s="1"/>
  <c r="S118" i="47"/>
  <c r="I224" i="48"/>
  <c r="K224" i="48" s="1"/>
  <c r="R224" i="47"/>
  <c r="L112" i="48"/>
  <c r="N112" i="48" s="1"/>
  <c r="S112" i="47"/>
  <c r="R43" i="47"/>
  <c r="I43" i="48"/>
  <c r="K43" i="48" s="1"/>
  <c r="I159" i="48"/>
  <c r="K159" i="48" s="1"/>
  <c r="R159" i="47"/>
  <c r="R29" i="47"/>
  <c r="I29" i="48"/>
  <c r="K29" i="48" s="1"/>
  <c r="S57" i="44"/>
  <c r="L57" i="46"/>
  <c r="N57" i="46" s="1"/>
  <c r="S35" i="44"/>
  <c r="L35" i="46"/>
  <c r="N35" i="46" s="1"/>
  <c r="R14" i="44"/>
  <c r="I14" i="46"/>
  <c r="K14" i="46" s="1"/>
  <c r="K105" i="44"/>
  <c r="Q52" i="44"/>
  <c r="N51" i="44"/>
  <c r="Q39" i="44"/>
  <c r="K13" i="44"/>
  <c r="N198" i="44"/>
  <c r="N148" i="44"/>
  <c r="N185" i="44"/>
  <c r="N19" i="44"/>
  <c r="Q40" i="44"/>
  <c r="N173" i="44"/>
  <c r="N184" i="44"/>
  <c r="K66" i="44"/>
  <c r="K148" i="44"/>
  <c r="K91" i="44"/>
  <c r="N197" i="44"/>
  <c r="N210" i="44"/>
  <c r="K184" i="44"/>
  <c r="Q105" i="44"/>
  <c r="Y45" i="56" l="1"/>
  <c r="O192" i="57"/>
  <c r="Q192" i="57" s="1"/>
  <c r="S192" i="57" s="1"/>
  <c r="S192" i="56"/>
  <c r="Y45" i="57"/>
  <c r="O190" i="56"/>
  <c r="Q190" i="56" s="1"/>
  <c r="S190" i="55"/>
  <c r="S191" i="56"/>
  <c r="O191" i="57"/>
  <c r="Q191" i="57" s="1"/>
  <c r="S191" i="57" s="1"/>
  <c r="I159" i="49"/>
  <c r="K159" i="49" s="1"/>
  <c r="R159" i="48"/>
  <c r="I104" i="49"/>
  <c r="K104" i="49" s="1"/>
  <c r="R104" i="48"/>
  <c r="L134" i="49"/>
  <c r="N134" i="49" s="1"/>
  <c r="S134" i="48"/>
  <c r="R28" i="48"/>
  <c r="I28" i="49"/>
  <c r="K28" i="49" s="1"/>
  <c r="I161" i="49"/>
  <c r="K161" i="49" s="1"/>
  <c r="R161" i="48"/>
  <c r="I26" i="49"/>
  <c r="K26" i="49" s="1"/>
  <c r="R26" i="48"/>
  <c r="L115" i="49"/>
  <c r="N115" i="49" s="1"/>
  <c r="S115" i="48"/>
  <c r="R184" i="44"/>
  <c r="I184" i="46"/>
  <c r="K184" i="46" s="1"/>
  <c r="S40" i="44"/>
  <c r="O40" i="46"/>
  <c r="Q40" i="46" s="1"/>
  <c r="S52" i="44"/>
  <c r="O52" i="46"/>
  <c r="Q52" i="46" s="1"/>
  <c r="S35" i="46"/>
  <c r="L35" i="47"/>
  <c r="N35" i="47" s="1"/>
  <c r="R43" i="48"/>
  <c r="I43" i="49"/>
  <c r="K43" i="49" s="1"/>
  <c r="R73" i="48"/>
  <c r="I73" i="49"/>
  <c r="K73" i="49" s="1"/>
  <c r="I131" i="49"/>
  <c r="K131" i="49" s="1"/>
  <c r="R131" i="48"/>
  <c r="R68" i="48"/>
  <c r="I68" i="49"/>
  <c r="K68" i="49" s="1"/>
  <c r="I141" i="49"/>
  <c r="K141" i="49" s="1"/>
  <c r="R141" i="48"/>
  <c r="S210" i="44"/>
  <c r="L210" i="46"/>
  <c r="N210" i="46" s="1"/>
  <c r="S19" i="44"/>
  <c r="L19" i="46"/>
  <c r="N19" i="46" s="1"/>
  <c r="R105" i="44"/>
  <c r="I105" i="46"/>
  <c r="K105" i="46" s="1"/>
  <c r="R224" i="48"/>
  <c r="I224" i="49"/>
  <c r="K224" i="49" s="1"/>
  <c r="I34" i="49"/>
  <c r="K34" i="49" s="1"/>
  <c r="R34" i="48"/>
  <c r="I74" i="49"/>
  <c r="K74" i="49" s="1"/>
  <c r="R74" i="48"/>
  <c r="L163" i="49"/>
  <c r="N163" i="49" s="1"/>
  <c r="S163" i="48"/>
  <c r="I61" i="49"/>
  <c r="K61" i="49" s="1"/>
  <c r="R61" i="48"/>
  <c r="W44" i="48"/>
  <c r="R200" i="48"/>
  <c r="I200" i="49"/>
  <c r="K200" i="49" s="1"/>
  <c r="R58" i="48"/>
  <c r="I58" i="49"/>
  <c r="K58" i="49" s="1"/>
  <c r="I30" i="49"/>
  <c r="K30" i="49" s="1"/>
  <c r="R30" i="48"/>
  <c r="I183" i="49"/>
  <c r="K183" i="49" s="1"/>
  <c r="R183" i="48"/>
  <c r="L137" i="49"/>
  <c r="N137" i="49" s="1"/>
  <c r="S137" i="48"/>
  <c r="I116" i="49"/>
  <c r="K116" i="49" s="1"/>
  <c r="R116" i="48"/>
  <c r="L75" i="49"/>
  <c r="N75" i="49" s="1"/>
  <c r="S75" i="48"/>
  <c r="W45" i="47"/>
  <c r="I35" i="48"/>
  <c r="K35" i="48" s="1"/>
  <c r="R35" i="47"/>
  <c r="S188" i="46"/>
  <c r="L188" i="47"/>
  <c r="N188" i="47" s="1"/>
  <c r="I40" i="47"/>
  <c r="K40" i="47" s="1"/>
  <c r="R40" i="46"/>
  <c r="L203" i="48"/>
  <c r="N203" i="48" s="1"/>
  <c r="S203" i="47"/>
  <c r="S46" i="48"/>
  <c r="L46" i="49"/>
  <c r="N46" i="49" s="1"/>
  <c r="L100" i="49"/>
  <c r="N100" i="49" s="1"/>
  <c r="S100" i="48"/>
  <c r="R111" i="47"/>
  <c r="I111" i="48"/>
  <c r="K111" i="48" s="1"/>
  <c r="I208" i="48"/>
  <c r="K208" i="48" s="1"/>
  <c r="R208" i="47"/>
  <c r="L214" i="48"/>
  <c r="N214" i="48" s="1"/>
  <c r="S214" i="47"/>
  <c r="L213" i="48"/>
  <c r="N213" i="48" s="1"/>
  <c r="S213" i="47"/>
  <c r="S207" i="47"/>
  <c r="L207" i="48"/>
  <c r="N207" i="48" s="1"/>
  <c r="L110" i="48"/>
  <c r="N110" i="48" s="1"/>
  <c r="S110" i="47"/>
  <c r="I210" i="48"/>
  <c r="K210" i="48" s="1"/>
  <c r="R210" i="47"/>
  <c r="L111" i="48"/>
  <c r="N111" i="48" s="1"/>
  <c r="S111" i="47"/>
  <c r="I181" i="48"/>
  <c r="K181" i="48" s="1"/>
  <c r="R181" i="47"/>
  <c r="S49" i="48"/>
  <c r="L49" i="49"/>
  <c r="N49" i="49" s="1"/>
  <c r="L202" i="49"/>
  <c r="N202" i="49" s="1"/>
  <c r="S202" i="48"/>
  <c r="R54" i="48"/>
  <c r="I54" i="49"/>
  <c r="K54" i="49" s="1"/>
  <c r="L43" i="49"/>
  <c r="N43" i="49" s="1"/>
  <c r="S43" i="48"/>
  <c r="I115" i="49"/>
  <c r="K115" i="49" s="1"/>
  <c r="R115" i="48"/>
  <c r="I81" i="49"/>
  <c r="K81" i="49" s="1"/>
  <c r="R81" i="48"/>
  <c r="R18" i="48"/>
  <c r="I18" i="49"/>
  <c r="K18" i="49" s="1"/>
  <c r="I137" i="49"/>
  <c r="K137" i="49" s="1"/>
  <c r="R137" i="48"/>
  <c r="L104" i="49"/>
  <c r="N104" i="49" s="1"/>
  <c r="S104" i="48"/>
  <c r="S175" i="48"/>
  <c r="L175" i="49"/>
  <c r="N175" i="49" s="1"/>
  <c r="R44" i="48"/>
  <c r="I44" i="49"/>
  <c r="K44" i="49" s="1"/>
  <c r="R132" i="48"/>
  <c r="I132" i="49"/>
  <c r="K132" i="49" s="1"/>
  <c r="S200" i="48"/>
  <c r="L200" i="49"/>
  <c r="N200" i="49" s="1"/>
  <c r="I75" i="49"/>
  <c r="K75" i="49" s="1"/>
  <c r="R75" i="48"/>
  <c r="L225" i="47"/>
  <c r="N225" i="47" s="1"/>
  <c r="S225" i="46"/>
  <c r="R155" i="48"/>
  <c r="I155" i="49"/>
  <c r="K155" i="49" s="1"/>
  <c r="L53" i="49"/>
  <c r="N53" i="49" s="1"/>
  <c r="S53" i="48"/>
  <c r="I153" i="49"/>
  <c r="K153" i="49" s="1"/>
  <c r="R153" i="48"/>
  <c r="R31" i="48"/>
  <c r="I31" i="49"/>
  <c r="K31" i="49" s="1"/>
  <c r="I41" i="49"/>
  <c r="K41" i="49" s="1"/>
  <c r="R41" i="48"/>
  <c r="S125" i="48"/>
  <c r="L125" i="49"/>
  <c r="N125" i="49" s="1"/>
  <c r="L154" i="49"/>
  <c r="N154" i="49" s="1"/>
  <c r="S154" i="48"/>
  <c r="I25" i="49"/>
  <c r="K25" i="49" s="1"/>
  <c r="R25" i="48"/>
  <c r="I109" i="49"/>
  <c r="K109" i="49" s="1"/>
  <c r="R109" i="48"/>
  <c r="L182" i="49"/>
  <c r="N182" i="49" s="1"/>
  <c r="S182" i="48"/>
  <c r="S22" i="48"/>
  <c r="L22" i="49"/>
  <c r="N22" i="49" s="1"/>
  <c r="I110" i="49"/>
  <c r="K110" i="49" s="1"/>
  <c r="R110" i="48"/>
  <c r="R27" i="48"/>
  <c r="I27" i="49"/>
  <c r="K27" i="49" s="1"/>
  <c r="L135" i="49"/>
  <c r="N135" i="49" s="1"/>
  <c r="S135" i="48"/>
  <c r="I129" i="49"/>
  <c r="K129" i="49" s="1"/>
  <c r="R129" i="48"/>
  <c r="I186" i="48"/>
  <c r="K186" i="48" s="1"/>
  <c r="R186" i="47"/>
  <c r="L48" i="49"/>
  <c r="N48" i="49" s="1"/>
  <c r="S48" i="48"/>
  <c r="I103" i="49"/>
  <c r="K103" i="49" s="1"/>
  <c r="R103" i="48"/>
  <c r="S179" i="47"/>
  <c r="L179" i="48"/>
  <c r="N179" i="48" s="1"/>
  <c r="I33" i="48"/>
  <c r="K33" i="48" s="1"/>
  <c r="R33" i="47"/>
  <c r="L123" i="48"/>
  <c r="N123" i="48" s="1"/>
  <c r="S123" i="47"/>
  <c r="I192" i="48"/>
  <c r="K192" i="48" s="1"/>
  <c r="R192" i="47"/>
  <c r="R223" i="47"/>
  <c r="I223" i="48"/>
  <c r="K223" i="48" s="1"/>
  <c r="L78" i="48"/>
  <c r="N78" i="48" s="1"/>
  <c r="S78" i="47"/>
  <c r="L165" i="50"/>
  <c r="N165" i="50" s="1"/>
  <c r="S165" i="49"/>
  <c r="L195" i="48"/>
  <c r="N195" i="48" s="1"/>
  <c r="S195" i="47"/>
  <c r="L63" i="49"/>
  <c r="N63" i="49" s="1"/>
  <c r="S63" i="48"/>
  <c r="L216" i="49"/>
  <c r="N216" i="49" s="1"/>
  <c r="S216" i="48"/>
  <c r="R77" i="48"/>
  <c r="I77" i="49"/>
  <c r="K77" i="49" s="1"/>
  <c r="I69" i="49"/>
  <c r="K69" i="49" s="1"/>
  <c r="R69" i="48"/>
  <c r="R169" i="48"/>
  <c r="I169" i="49"/>
  <c r="K169" i="49" s="1"/>
  <c r="I17" i="49"/>
  <c r="K17" i="49" s="1"/>
  <c r="R17" i="48"/>
  <c r="R176" i="48"/>
  <c r="I176" i="49"/>
  <c r="K176" i="49" s="1"/>
  <c r="L20" i="49"/>
  <c r="N20" i="49" s="1"/>
  <c r="S20" i="48"/>
  <c r="R113" i="48"/>
  <c r="I113" i="49"/>
  <c r="K113" i="49" s="1"/>
  <c r="L201" i="50"/>
  <c r="N201" i="50" s="1"/>
  <c r="I121" i="47"/>
  <c r="K121" i="47" s="1"/>
  <c r="R121" i="46"/>
  <c r="S189" i="46"/>
  <c r="L189" i="47"/>
  <c r="N189" i="47" s="1"/>
  <c r="L160" i="47"/>
  <c r="N160" i="47" s="1"/>
  <c r="S160" i="46"/>
  <c r="S98" i="47"/>
  <c r="L98" i="48"/>
  <c r="N98" i="48" s="1"/>
  <c r="L45" i="48"/>
  <c r="N45" i="48" s="1"/>
  <c r="S45" i="47"/>
  <c r="L34" i="47"/>
  <c r="N34" i="47" s="1"/>
  <c r="S34" i="46"/>
  <c r="I124" i="47"/>
  <c r="K124" i="47" s="1"/>
  <c r="R124" i="46"/>
  <c r="S105" i="44"/>
  <c r="O105" i="46"/>
  <c r="Q105" i="46" s="1"/>
  <c r="S148" i="44"/>
  <c r="L148" i="46"/>
  <c r="N148" i="46" s="1"/>
  <c r="S197" i="44"/>
  <c r="L197" i="46"/>
  <c r="N197" i="46" s="1"/>
  <c r="S184" i="44"/>
  <c r="L184" i="46"/>
  <c r="N184" i="46" s="1"/>
  <c r="S185" i="44"/>
  <c r="L185" i="46"/>
  <c r="N185" i="46" s="1"/>
  <c r="R14" i="46"/>
  <c r="I14" i="47"/>
  <c r="K14" i="47" s="1"/>
  <c r="S57" i="46"/>
  <c r="L57" i="47"/>
  <c r="N57" i="47" s="1"/>
  <c r="R151" i="48"/>
  <c r="I151" i="49"/>
  <c r="K151" i="49" s="1"/>
  <c r="S168" i="48"/>
  <c r="L168" i="49"/>
  <c r="N168" i="49" s="1"/>
  <c r="I22" i="49"/>
  <c r="K22" i="49" s="1"/>
  <c r="R22" i="48"/>
  <c r="L180" i="49"/>
  <c r="N180" i="49" s="1"/>
  <c r="S180" i="48"/>
  <c r="I133" i="49"/>
  <c r="K133" i="49" s="1"/>
  <c r="R133" i="48"/>
  <c r="I46" i="49"/>
  <c r="K46" i="49" s="1"/>
  <c r="R46" i="48"/>
  <c r="W41" i="48"/>
  <c r="L193" i="50"/>
  <c r="N193" i="50" s="1"/>
  <c r="S193" i="49"/>
  <c r="L105" i="51"/>
  <c r="N105" i="51" s="1"/>
  <c r="I119" i="49"/>
  <c r="K119" i="49" s="1"/>
  <c r="R119" i="48"/>
  <c r="R60" i="48"/>
  <c r="I60" i="49"/>
  <c r="K60" i="49" s="1"/>
  <c r="I217" i="49"/>
  <c r="K217" i="49" s="1"/>
  <c r="R217" i="48"/>
  <c r="L82" i="48"/>
  <c r="N82" i="48" s="1"/>
  <c r="S82" i="47"/>
  <c r="L55" i="48"/>
  <c r="N55" i="48" s="1"/>
  <c r="S55" i="47"/>
  <c r="L170" i="48"/>
  <c r="N170" i="48" s="1"/>
  <c r="S170" i="47"/>
  <c r="I130" i="48"/>
  <c r="K130" i="48" s="1"/>
  <c r="R130" i="47"/>
  <c r="S199" i="47"/>
  <c r="L199" i="48"/>
  <c r="N199" i="48" s="1"/>
  <c r="I90" i="49"/>
  <c r="K90" i="49" s="1"/>
  <c r="R90" i="48"/>
  <c r="L186" i="48"/>
  <c r="N186" i="48" s="1"/>
  <c r="S186" i="47"/>
  <c r="I211" i="48"/>
  <c r="K211" i="48" s="1"/>
  <c r="R211" i="47"/>
  <c r="S219" i="47"/>
  <c r="L219" i="48"/>
  <c r="N219" i="48" s="1"/>
  <c r="S26" i="47"/>
  <c r="L26" i="48"/>
  <c r="N26" i="48" s="1"/>
  <c r="I150" i="48"/>
  <c r="K150" i="48" s="1"/>
  <c r="R150" i="47"/>
  <c r="I92" i="48"/>
  <c r="K92" i="48" s="1"/>
  <c r="R92" i="47"/>
  <c r="I216" i="49"/>
  <c r="K216" i="49" s="1"/>
  <c r="R216" i="48"/>
  <c r="L223" i="48"/>
  <c r="N223" i="48" s="1"/>
  <c r="S223" i="47"/>
  <c r="L64" i="50"/>
  <c r="N64" i="50" s="1"/>
  <c r="S64" i="49"/>
  <c r="S171" i="48"/>
  <c r="L171" i="49"/>
  <c r="N171" i="49" s="1"/>
  <c r="I206" i="48"/>
  <c r="K206" i="48" s="1"/>
  <c r="R206" i="47"/>
  <c r="I85" i="48"/>
  <c r="K85" i="48" s="1"/>
  <c r="R85" i="47"/>
  <c r="L172" i="48"/>
  <c r="N172" i="48" s="1"/>
  <c r="S172" i="47"/>
  <c r="R166" i="48"/>
  <c r="I166" i="49"/>
  <c r="K166" i="49" s="1"/>
  <c r="I21" i="49"/>
  <c r="K21" i="49" s="1"/>
  <c r="R21" i="48"/>
  <c r="L73" i="49"/>
  <c r="N73" i="49" s="1"/>
  <c r="S73" i="48"/>
  <c r="I72" i="49"/>
  <c r="K72" i="49" s="1"/>
  <c r="R72" i="48"/>
  <c r="I134" i="49"/>
  <c r="K134" i="49" s="1"/>
  <c r="R134" i="48"/>
  <c r="L209" i="49"/>
  <c r="N209" i="49" s="1"/>
  <c r="S209" i="48"/>
  <c r="R118" i="48"/>
  <c r="I118" i="49"/>
  <c r="K118" i="49" s="1"/>
  <c r="I179" i="49"/>
  <c r="K179" i="49" s="1"/>
  <c r="R179" i="48"/>
  <c r="I199" i="49"/>
  <c r="K199" i="49" s="1"/>
  <c r="R199" i="48"/>
  <c r="I108" i="49"/>
  <c r="K108" i="49" s="1"/>
  <c r="R108" i="48"/>
  <c r="I123" i="49"/>
  <c r="K123" i="49" s="1"/>
  <c r="R123" i="48"/>
  <c r="R140" i="48"/>
  <c r="I140" i="49"/>
  <c r="K140" i="49" s="1"/>
  <c r="L69" i="49"/>
  <c r="N69" i="49" s="1"/>
  <c r="S69" i="48"/>
  <c r="L85" i="49"/>
  <c r="N85" i="49" s="1"/>
  <c r="S85" i="48"/>
  <c r="R50" i="48"/>
  <c r="I50" i="49"/>
  <c r="K50" i="49" s="1"/>
  <c r="I59" i="49"/>
  <c r="K59" i="49" s="1"/>
  <c r="R59" i="48"/>
  <c r="L133" i="49"/>
  <c r="N133" i="49" s="1"/>
  <c r="S133" i="48"/>
  <c r="L140" i="49"/>
  <c r="N140" i="49" s="1"/>
  <c r="S140" i="48"/>
  <c r="L96" i="49"/>
  <c r="N96" i="49" s="1"/>
  <c r="S96" i="48"/>
  <c r="L114" i="49"/>
  <c r="N114" i="49" s="1"/>
  <c r="S114" i="48"/>
  <c r="S95" i="48"/>
  <c r="L95" i="49"/>
  <c r="N95" i="49" s="1"/>
  <c r="L124" i="49"/>
  <c r="N124" i="49" s="1"/>
  <c r="S124" i="48"/>
  <c r="L119" i="49"/>
  <c r="N119" i="49" s="1"/>
  <c r="S119" i="48"/>
  <c r="I171" i="49"/>
  <c r="K171" i="49" s="1"/>
  <c r="R171" i="48"/>
  <c r="L147" i="50"/>
  <c r="N147" i="50" s="1"/>
  <c r="S147" i="49"/>
  <c r="L196" i="50"/>
  <c r="N196" i="50" s="1"/>
  <c r="S196" i="49"/>
  <c r="L156" i="49"/>
  <c r="N156" i="49" s="1"/>
  <c r="S156" i="48"/>
  <c r="L41" i="48"/>
  <c r="N41" i="48" s="1"/>
  <c r="S41" i="47"/>
  <c r="L162" i="48"/>
  <c r="N162" i="48" s="1"/>
  <c r="S162" i="47"/>
  <c r="I174" i="48"/>
  <c r="K174" i="48" s="1"/>
  <c r="R174" i="47"/>
  <c r="I197" i="48"/>
  <c r="K197" i="48" s="1"/>
  <c r="R197" i="47"/>
  <c r="L87" i="48"/>
  <c r="N87" i="48" s="1"/>
  <c r="S87" i="47"/>
  <c r="L59" i="48"/>
  <c r="N59" i="48" s="1"/>
  <c r="S59" i="47"/>
  <c r="I52" i="47"/>
  <c r="K52" i="47" s="1"/>
  <c r="R52" i="46"/>
  <c r="L205" i="47"/>
  <c r="N205" i="47" s="1"/>
  <c r="S205" i="46"/>
  <c r="I45" i="47"/>
  <c r="K45" i="47" s="1"/>
  <c r="R45" i="46"/>
  <c r="L206" i="48"/>
  <c r="N206" i="48" s="1"/>
  <c r="S206" i="47"/>
  <c r="L47" i="49"/>
  <c r="N47" i="49" s="1"/>
  <c r="X42" i="48"/>
  <c r="S47" i="48"/>
  <c r="L130" i="48"/>
  <c r="N130" i="48" s="1"/>
  <c r="S130" i="47"/>
  <c r="L37" i="48"/>
  <c r="N37" i="48" s="1"/>
  <c r="S37" i="47"/>
  <c r="R38" i="48"/>
  <c r="I38" i="49"/>
  <c r="K38" i="49" s="1"/>
  <c r="L103" i="49"/>
  <c r="N103" i="49" s="1"/>
  <c r="S103" i="48"/>
  <c r="I178" i="48"/>
  <c r="K178" i="48" s="1"/>
  <c r="R178" i="47"/>
  <c r="L212" i="48"/>
  <c r="N212" i="48" s="1"/>
  <c r="S212" i="47"/>
  <c r="L217" i="48"/>
  <c r="N217" i="48" s="1"/>
  <c r="S217" i="47"/>
  <c r="L222" i="48"/>
  <c r="N222" i="48" s="1"/>
  <c r="S222" i="47"/>
  <c r="I189" i="48"/>
  <c r="K189" i="48" s="1"/>
  <c r="R189" i="47"/>
  <c r="S36" i="47"/>
  <c r="L36" i="48"/>
  <c r="N36" i="48" s="1"/>
  <c r="L58" i="48"/>
  <c r="N58" i="48" s="1"/>
  <c r="X41" i="48" s="1"/>
  <c r="S58" i="47"/>
  <c r="Z41" i="47" s="1"/>
  <c r="S54" i="47"/>
  <c r="L54" i="48"/>
  <c r="N54" i="48" s="1"/>
  <c r="L187" i="48"/>
  <c r="N187" i="48" s="1"/>
  <c r="S187" i="47"/>
  <c r="I106" i="48"/>
  <c r="K106" i="48" s="1"/>
  <c r="R106" i="47"/>
  <c r="L88" i="49"/>
  <c r="N88" i="49" s="1"/>
  <c r="S88" i="48"/>
  <c r="I78" i="49"/>
  <c r="K78" i="49" s="1"/>
  <c r="R78" i="48"/>
  <c r="R180" i="48"/>
  <c r="I180" i="49"/>
  <c r="K180" i="49" s="1"/>
  <c r="R126" i="48"/>
  <c r="I126" i="49"/>
  <c r="K126" i="49" s="1"/>
  <c r="R163" i="48"/>
  <c r="I163" i="49"/>
  <c r="K163" i="49" s="1"/>
  <c r="L146" i="49"/>
  <c r="N146" i="49" s="1"/>
  <c r="S146" i="48"/>
  <c r="R56" i="48"/>
  <c r="I56" i="49"/>
  <c r="K56" i="49" s="1"/>
  <c r="S68" i="48"/>
  <c r="L68" i="49"/>
  <c r="N68" i="49" s="1"/>
  <c r="I164" i="49"/>
  <c r="K164" i="49" s="1"/>
  <c r="R164" i="48"/>
  <c r="I214" i="49"/>
  <c r="K214" i="49" s="1"/>
  <c r="R214" i="48"/>
  <c r="I175" i="49"/>
  <c r="K175" i="49" s="1"/>
  <c r="R175" i="48"/>
  <c r="I203" i="49"/>
  <c r="K203" i="49" s="1"/>
  <c r="R203" i="48"/>
  <c r="I55" i="49"/>
  <c r="K55" i="49" s="1"/>
  <c r="R55" i="48"/>
  <c r="L131" i="49"/>
  <c r="N131" i="49" s="1"/>
  <c r="S131" i="48"/>
  <c r="I83" i="49"/>
  <c r="K83" i="49" s="1"/>
  <c r="R83" i="48"/>
  <c r="L109" i="49"/>
  <c r="N109" i="49" s="1"/>
  <c r="S109" i="48"/>
  <c r="I42" i="49"/>
  <c r="K42" i="49" s="1"/>
  <c r="R42" i="48"/>
  <c r="R16" i="48"/>
  <c r="I16" i="49"/>
  <c r="K16" i="49" s="1"/>
  <c r="L129" i="50"/>
  <c r="N129" i="50" s="1"/>
  <c r="S129" i="49"/>
  <c r="S70" i="48"/>
  <c r="L70" i="49"/>
  <c r="N70" i="49" s="1"/>
  <c r="L118" i="49"/>
  <c r="N118" i="49" s="1"/>
  <c r="S118" i="48"/>
  <c r="I213" i="49"/>
  <c r="K213" i="49" s="1"/>
  <c r="R213" i="48"/>
  <c r="R24" i="48"/>
  <c r="I24" i="49"/>
  <c r="K24" i="49" s="1"/>
  <c r="I48" i="49"/>
  <c r="K48" i="49" s="1"/>
  <c r="R48" i="48"/>
  <c r="W43" i="48"/>
  <c r="S94" i="48"/>
  <c r="L94" i="49"/>
  <c r="N94" i="49" s="1"/>
  <c r="I102" i="49"/>
  <c r="K102" i="49" s="1"/>
  <c r="R102" i="48"/>
  <c r="R128" i="48"/>
  <c r="I128" i="49"/>
  <c r="K128" i="49" s="1"/>
  <c r="R80" i="48"/>
  <c r="I80" i="49"/>
  <c r="K80" i="49" s="1"/>
  <c r="I79" i="49"/>
  <c r="K79" i="49" s="1"/>
  <c r="R79" i="48"/>
  <c r="R15" i="47"/>
  <c r="I15" i="48"/>
  <c r="K15" i="48" s="1"/>
  <c r="S33" i="47"/>
  <c r="L33" i="48"/>
  <c r="N33" i="48" s="1"/>
  <c r="I87" i="48"/>
  <c r="K87" i="48" s="1"/>
  <c r="R87" i="47"/>
  <c r="L122" i="47"/>
  <c r="N122" i="47" s="1"/>
  <c r="S122" i="46"/>
  <c r="I165" i="49"/>
  <c r="K165" i="49" s="1"/>
  <c r="R165" i="48"/>
  <c r="S80" i="49"/>
  <c r="L80" i="50"/>
  <c r="N80" i="50" s="1"/>
  <c r="L29" i="48"/>
  <c r="N29" i="48" s="1"/>
  <c r="S29" i="47"/>
  <c r="L62" i="49"/>
  <c r="N62" i="49" s="1"/>
  <c r="S62" i="48"/>
  <c r="L89" i="49"/>
  <c r="N89" i="49" s="1"/>
  <c r="S89" i="48"/>
  <c r="S221" i="48"/>
  <c r="L221" i="49"/>
  <c r="N221" i="49" s="1"/>
  <c r="I158" i="48"/>
  <c r="K158" i="48" s="1"/>
  <c r="R158" i="47"/>
  <c r="L91" i="50"/>
  <c r="N91" i="50" s="1"/>
  <c r="L56" i="48"/>
  <c r="N56" i="48" s="1"/>
  <c r="S56" i="47"/>
  <c r="L211" i="48"/>
  <c r="N211" i="48" s="1"/>
  <c r="S211" i="47"/>
  <c r="I188" i="48"/>
  <c r="K188" i="48" s="1"/>
  <c r="R188" i="47"/>
  <c r="L220" i="48"/>
  <c r="N220" i="48" s="1"/>
  <c r="S220" i="47"/>
  <c r="O108" i="48"/>
  <c r="Q108" i="48" s="1"/>
  <c r="S108" i="47"/>
  <c r="L106" i="48"/>
  <c r="N106" i="48" s="1"/>
  <c r="S106" i="47"/>
  <c r="L81" i="48"/>
  <c r="N81" i="48" s="1"/>
  <c r="S81" i="47"/>
  <c r="L102" i="49"/>
  <c r="N102" i="49" s="1"/>
  <c r="S102" i="48"/>
  <c r="S77" i="48"/>
  <c r="L77" i="49"/>
  <c r="N77" i="49" s="1"/>
  <c r="L116" i="49"/>
  <c r="N116" i="49" s="1"/>
  <c r="S116" i="48"/>
  <c r="I94" i="49"/>
  <c r="K94" i="49" s="1"/>
  <c r="R94" i="48"/>
  <c r="I63" i="49"/>
  <c r="K63" i="49" s="1"/>
  <c r="R63" i="48"/>
  <c r="I76" i="49"/>
  <c r="K76" i="49" s="1"/>
  <c r="R76" i="48"/>
  <c r="R136" i="48"/>
  <c r="I136" i="49"/>
  <c r="K136" i="49" s="1"/>
  <c r="L128" i="49"/>
  <c r="N128" i="49" s="1"/>
  <c r="S128" i="48"/>
  <c r="L126" i="49"/>
  <c r="N126" i="49" s="1"/>
  <c r="S126" i="48"/>
  <c r="S149" i="48"/>
  <c r="L149" i="49"/>
  <c r="N149" i="49" s="1"/>
  <c r="R107" i="48"/>
  <c r="I107" i="49"/>
  <c r="K107" i="49" s="1"/>
  <c r="R101" i="48"/>
  <c r="I101" i="49"/>
  <c r="K101" i="49" s="1"/>
  <c r="I84" i="49"/>
  <c r="K84" i="49" s="1"/>
  <c r="R84" i="48"/>
  <c r="L136" i="49"/>
  <c r="N136" i="49" s="1"/>
  <c r="S136" i="48"/>
  <c r="I194" i="49"/>
  <c r="K194" i="49" s="1"/>
  <c r="R194" i="48"/>
  <c r="R202" i="48"/>
  <c r="I202" i="49"/>
  <c r="K202" i="49" s="1"/>
  <c r="L132" i="49"/>
  <c r="N132" i="49" s="1"/>
  <c r="S132" i="48"/>
  <c r="I221" i="49"/>
  <c r="K221" i="49" s="1"/>
  <c r="R221" i="48"/>
  <c r="R114" i="48"/>
  <c r="I114" i="49"/>
  <c r="K114" i="49" s="1"/>
  <c r="L24" i="49"/>
  <c r="N24" i="49" s="1"/>
  <c r="S24" i="48"/>
  <c r="L23" i="49"/>
  <c r="N23" i="49" s="1"/>
  <c r="S23" i="48"/>
  <c r="S183" i="48"/>
  <c r="L183" i="49"/>
  <c r="N183" i="49" s="1"/>
  <c r="I65" i="49"/>
  <c r="K65" i="49" s="1"/>
  <c r="R65" i="48"/>
  <c r="L166" i="49"/>
  <c r="N166" i="49" s="1"/>
  <c r="S166" i="48"/>
  <c r="L108" i="51"/>
  <c r="N108" i="51" s="1"/>
  <c r="I143" i="49"/>
  <c r="K143" i="49" s="1"/>
  <c r="R143" i="48"/>
  <c r="R32" i="48"/>
  <c r="I32" i="49"/>
  <c r="K32" i="49" s="1"/>
  <c r="I173" i="48"/>
  <c r="K173" i="48" s="1"/>
  <c r="R173" i="47"/>
  <c r="L90" i="49"/>
  <c r="N90" i="49" s="1"/>
  <c r="S90" i="48"/>
  <c r="L181" i="48"/>
  <c r="N181" i="48" s="1"/>
  <c r="S181" i="47"/>
  <c r="I215" i="48"/>
  <c r="K215" i="48" s="1"/>
  <c r="R215" i="47"/>
  <c r="I142" i="48"/>
  <c r="K142" i="48" s="1"/>
  <c r="R142" i="47"/>
  <c r="I19" i="48"/>
  <c r="K19" i="48" s="1"/>
  <c r="R19" i="47"/>
  <c r="R225" i="47"/>
  <c r="I225" i="48"/>
  <c r="K225" i="48" s="1"/>
  <c r="I67" i="48"/>
  <c r="K67" i="48" s="1"/>
  <c r="R67" i="47"/>
  <c r="L153" i="50"/>
  <c r="N153" i="50" s="1"/>
  <c r="S153" i="49"/>
  <c r="L177" i="50"/>
  <c r="N177" i="50" s="1"/>
  <c r="S177" i="49"/>
  <c r="I196" i="48"/>
  <c r="K196" i="48" s="1"/>
  <c r="R196" i="47"/>
  <c r="L101" i="49"/>
  <c r="N101" i="49" s="1"/>
  <c r="S101" i="48"/>
  <c r="S167" i="47"/>
  <c r="L167" i="48"/>
  <c r="N167" i="48" s="1"/>
  <c r="L204" i="48"/>
  <c r="N204" i="48" s="1"/>
  <c r="S204" i="47"/>
  <c r="I37" i="49"/>
  <c r="K37" i="49" s="1"/>
  <c r="R37" i="48"/>
  <c r="L40" i="53"/>
  <c r="N40" i="53" s="1"/>
  <c r="R36" i="48"/>
  <c r="I36" i="49"/>
  <c r="K36" i="49" s="1"/>
  <c r="S21" i="48"/>
  <c r="L21" i="49"/>
  <c r="N21" i="49" s="1"/>
  <c r="L97" i="49"/>
  <c r="N97" i="49" s="1"/>
  <c r="S97" i="48"/>
  <c r="L176" i="49"/>
  <c r="N176" i="49" s="1"/>
  <c r="S176" i="48"/>
  <c r="I53" i="49"/>
  <c r="K53" i="49" s="1"/>
  <c r="R53" i="48"/>
  <c r="I49" i="49"/>
  <c r="K49" i="49" s="1"/>
  <c r="R49" i="48"/>
  <c r="I147" i="49"/>
  <c r="K147" i="49" s="1"/>
  <c r="R147" i="48"/>
  <c r="I170" i="49"/>
  <c r="K170" i="49" s="1"/>
  <c r="R170" i="48"/>
  <c r="S27" i="48"/>
  <c r="L27" i="49"/>
  <c r="N27" i="49" s="1"/>
  <c r="I100" i="49"/>
  <c r="K100" i="49" s="1"/>
  <c r="R100" i="48"/>
  <c r="I64" i="49"/>
  <c r="K64" i="49" s="1"/>
  <c r="R64" i="48"/>
  <c r="L178" i="53"/>
  <c r="N178" i="53" s="1"/>
  <c r="I222" i="47"/>
  <c r="K222" i="47" s="1"/>
  <c r="R222" i="46"/>
  <c r="I204" i="47"/>
  <c r="K204" i="47" s="1"/>
  <c r="R204" i="46"/>
  <c r="L61" i="48"/>
  <c r="N61" i="48" s="1"/>
  <c r="X44" i="47"/>
  <c r="X45" i="47" s="1"/>
  <c r="S61" i="47"/>
  <c r="Z44" i="47" s="1"/>
  <c r="AA44" i="47" s="1"/>
  <c r="AC44" i="47" s="1"/>
  <c r="O178" i="47"/>
  <c r="Q178" i="47" s="1"/>
  <c r="S178" i="46"/>
  <c r="I51" i="47"/>
  <c r="K51" i="47" s="1"/>
  <c r="R51" i="46"/>
  <c r="O201" i="47"/>
  <c r="Q201" i="47" s="1"/>
  <c r="S201" i="46"/>
  <c r="S173" i="44"/>
  <c r="L173" i="46"/>
  <c r="N173" i="46" s="1"/>
  <c r="L112" i="49"/>
  <c r="N112" i="49" s="1"/>
  <c r="S112" i="48"/>
  <c r="I207" i="49"/>
  <c r="K207" i="49" s="1"/>
  <c r="R207" i="48"/>
  <c r="L155" i="49"/>
  <c r="N155" i="49" s="1"/>
  <c r="S155" i="48"/>
  <c r="I167" i="49"/>
  <c r="K167" i="49" s="1"/>
  <c r="R167" i="48"/>
  <c r="L17" i="49"/>
  <c r="N17" i="49" s="1"/>
  <c r="S17" i="48"/>
  <c r="L76" i="49"/>
  <c r="N76" i="49" s="1"/>
  <c r="S76" i="48"/>
  <c r="R20" i="48"/>
  <c r="I20" i="49"/>
  <c r="K20" i="49" s="1"/>
  <c r="R148" i="44"/>
  <c r="I148" i="46"/>
  <c r="K148" i="46" s="1"/>
  <c r="S198" i="44"/>
  <c r="L198" i="46"/>
  <c r="N198" i="46" s="1"/>
  <c r="I29" i="49"/>
  <c r="K29" i="49" s="1"/>
  <c r="R29" i="48"/>
  <c r="R135" i="48"/>
  <c r="I135" i="49"/>
  <c r="K135" i="49" s="1"/>
  <c r="I125" i="49"/>
  <c r="K125" i="49" s="1"/>
  <c r="R125" i="48"/>
  <c r="L152" i="49"/>
  <c r="N152" i="49" s="1"/>
  <c r="S152" i="48"/>
  <c r="L143" i="49"/>
  <c r="N143" i="49" s="1"/>
  <c r="S143" i="48"/>
  <c r="R172" i="48"/>
  <c r="I172" i="49"/>
  <c r="K172" i="49" s="1"/>
  <c r="R93" i="48"/>
  <c r="I93" i="49"/>
  <c r="K93" i="49" s="1"/>
  <c r="L18" i="49"/>
  <c r="N18" i="49" s="1"/>
  <c r="S18" i="48"/>
  <c r="L44" i="50"/>
  <c r="N44" i="50" s="1"/>
  <c r="S44" i="49"/>
  <c r="R190" i="48"/>
  <c r="I190" i="49"/>
  <c r="K190" i="49" s="1"/>
  <c r="I209" i="49"/>
  <c r="K209" i="49" s="1"/>
  <c r="R209" i="48"/>
  <c r="S72" i="48"/>
  <c r="L72" i="49"/>
  <c r="N72" i="49" s="1"/>
  <c r="I201" i="48"/>
  <c r="K201" i="48" s="1"/>
  <c r="R201" i="47"/>
  <c r="R71" i="47"/>
  <c r="I71" i="48"/>
  <c r="K71" i="48" s="1"/>
  <c r="L32" i="48"/>
  <c r="N32" i="48" s="1"/>
  <c r="S32" i="47"/>
  <c r="S28" i="47"/>
  <c r="L28" i="48"/>
  <c r="N28" i="48" s="1"/>
  <c r="L38" i="49"/>
  <c r="N38" i="49" s="1"/>
  <c r="S38" i="48"/>
  <c r="L99" i="49"/>
  <c r="N99" i="49" s="1"/>
  <c r="S99" i="48"/>
  <c r="L30" i="48"/>
  <c r="N30" i="48" s="1"/>
  <c r="S30" i="47"/>
  <c r="I219" i="48"/>
  <c r="K219" i="48" s="1"/>
  <c r="R219" i="47"/>
  <c r="L141" i="48"/>
  <c r="N141" i="48" s="1"/>
  <c r="S141" i="47"/>
  <c r="L139" i="48"/>
  <c r="N139" i="48" s="1"/>
  <c r="S139" i="47"/>
  <c r="S169" i="48"/>
  <c r="L169" i="49"/>
  <c r="N169" i="49" s="1"/>
  <c r="I160" i="48"/>
  <c r="K160" i="48" s="1"/>
  <c r="R160" i="47"/>
  <c r="L208" i="48"/>
  <c r="N208" i="48" s="1"/>
  <c r="S208" i="47"/>
  <c r="L150" i="48"/>
  <c r="N150" i="48" s="1"/>
  <c r="S150" i="47"/>
  <c r="I97" i="49"/>
  <c r="K97" i="49" s="1"/>
  <c r="R97" i="48"/>
  <c r="I162" i="49"/>
  <c r="K162" i="49" s="1"/>
  <c r="R162" i="48"/>
  <c r="R182" i="48"/>
  <c r="I182" i="49"/>
  <c r="K182" i="49" s="1"/>
  <c r="R47" i="48"/>
  <c r="I47" i="49"/>
  <c r="K47" i="49" s="1"/>
  <c r="W42" i="48"/>
  <c r="R138" i="48"/>
  <c r="I138" i="49"/>
  <c r="K138" i="49" s="1"/>
  <c r="L25" i="49"/>
  <c r="N25" i="49" s="1"/>
  <c r="S25" i="48"/>
  <c r="R218" i="48"/>
  <c r="I218" i="49"/>
  <c r="K218" i="49" s="1"/>
  <c r="R86" i="48"/>
  <c r="I86" i="49"/>
  <c r="K86" i="49" s="1"/>
  <c r="I193" i="49"/>
  <c r="K193" i="49" s="1"/>
  <c r="R193" i="48"/>
  <c r="R23" i="48"/>
  <c r="I23" i="49"/>
  <c r="K23" i="49" s="1"/>
  <c r="R95" i="48"/>
  <c r="I95" i="49"/>
  <c r="K95" i="49" s="1"/>
  <c r="I168" i="49"/>
  <c r="K168" i="49" s="1"/>
  <c r="R168" i="48"/>
  <c r="L39" i="51"/>
  <c r="N39" i="51" s="1"/>
  <c r="L107" i="49"/>
  <c r="N107" i="49" s="1"/>
  <c r="S107" i="48"/>
  <c r="I139" i="49"/>
  <c r="K139" i="49" s="1"/>
  <c r="R139" i="48"/>
  <c r="L79" i="49"/>
  <c r="N79" i="49" s="1"/>
  <c r="S79" i="48"/>
  <c r="I88" i="49"/>
  <c r="K88" i="49" s="1"/>
  <c r="R88" i="48"/>
  <c r="I212" i="49"/>
  <c r="K212" i="49" s="1"/>
  <c r="R212" i="48"/>
  <c r="L138" i="49"/>
  <c r="N138" i="49" s="1"/>
  <c r="S138" i="48"/>
  <c r="I149" i="49"/>
  <c r="K149" i="49" s="1"/>
  <c r="R149" i="48"/>
  <c r="R220" i="48"/>
  <c r="I220" i="49"/>
  <c r="K220" i="49" s="1"/>
  <c r="I191" i="49"/>
  <c r="K191" i="49" s="1"/>
  <c r="R191" i="48"/>
  <c r="S93" i="48"/>
  <c r="L93" i="49"/>
  <c r="N93" i="49" s="1"/>
  <c r="I146" i="49"/>
  <c r="K146" i="49" s="1"/>
  <c r="R146" i="48"/>
  <c r="R82" i="48"/>
  <c r="I82" i="49"/>
  <c r="K82" i="49" s="1"/>
  <c r="I70" i="49"/>
  <c r="K70" i="49" s="1"/>
  <c r="R70" i="48"/>
  <c r="I152" i="49"/>
  <c r="K152" i="49" s="1"/>
  <c r="R152" i="48"/>
  <c r="S194" i="48"/>
  <c r="L194" i="49"/>
  <c r="N194" i="49" s="1"/>
  <c r="I187" i="49"/>
  <c r="K187" i="49" s="1"/>
  <c r="R187" i="48"/>
  <c r="I96" i="49"/>
  <c r="K96" i="49" s="1"/>
  <c r="R96" i="48"/>
  <c r="I62" i="49"/>
  <c r="K62" i="49" s="1"/>
  <c r="R62" i="48"/>
  <c r="I157" i="49"/>
  <c r="K157" i="49" s="1"/>
  <c r="R157" i="48"/>
  <c r="S164" i="47"/>
  <c r="L164" i="48"/>
  <c r="N164" i="48" s="1"/>
  <c r="I122" i="48"/>
  <c r="K122" i="48" s="1"/>
  <c r="R122" i="47"/>
  <c r="L174" i="48"/>
  <c r="N174" i="48" s="1"/>
  <c r="S174" i="47"/>
  <c r="I98" i="48"/>
  <c r="K98" i="48" s="1"/>
  <c r="R98" i="47"/>
  <c r="L60" i="48"/>
  <c r="N60" i="48" s="1"/>
  <c r="X43" i="48" s="1"/>
  <c r="S60" i="47"/>
  <c r="Z43" i="47" s="1"/>
  <c r="AA43" i="47" s="1"/>
  <c r="AC43" i="47" s="1"/>
  <c r="L50" i="48"/>
  <c r="N50" i="48" s="1"/>
  <c r="S50" i="47"/>
  <c r="I198" i="47"/>
  <c r="K198" i="47" s="1"/>
  <c r="R198" i="46"/>
  <c r="L224" i="47"/>
  <c r="N224" i="47" s="1"/>
  <c r="S224" i="46"/>
  <c r="I39" i="47"/>
  <c r="K39" i="47" s="1"/>
  <c r="R39" i="46"/>
  <c r="Z42" i="47"/>
  <c r="AA42" i="47" s="1"/>
  <c r="AC42" i="47" s="1"/>
  <c r="L215" i="48"/>
  <c r="N215" i="48" s="1"/>
  <c r="S215" i="47"/>
  <c r="S142" i="47"/>
  <c r="L142" i="48"/>
  <c r="N142" i="48" s="1"/>
  <c r="I89" i="49"/>
  <c r="K89" i="49" s="1"/>
  <c r="R89" i="48"/>
  <c r="R57" i="47"/>
  <c r="I57" i="48"/>
  <c r="K57" i="48" s="1"/>
  <c r="S127" i="47"/>
  <c r="L127" i="48"/>
  <c r="N127" i="48" s="1"/>
  <c r="I195" i="48"/>
  <c r="K195" i="48" s="1"/>
  <c r="R195" i="47"/>
  <c r="L92" i="48"/>
  <c r="N92" i="48" s="1"/>
  <c r="S92" i="47"/>
  <c r="L161" i="48"/>
  <c r="N161" i="48" s="1"/>
  <c r="S161" i="47"/>
  <c r="S218" i="47"/>
  <c r="L218" i="48"/>
  <c r="N218" i="48" s="1"/>
  <c r="L84" i="48"/>
  <c r="N84" i="48" s="1"/>
  <c r="S84" i="47"/>
  <c r="L31" i="48"/>
  <c r="N31" i="48" s="1"/>
  <c r="S31" i="47"/>
  <c r="I127" i="49"/>
  <c r="K127" i="49" s="1"/>
  <c r="R127" i="48"/>
  <c r="R99" i="48"/>
  <c r="I99" i="49"/>
  <c r="K99" i="49" s="1"/>
  <c r="L113" i="49"/>
  <c r="N113" i="49" s="1"/>
  <c r="S113" i="48"/>
  <c r="I154" i="49"/>
  <c r="K154" i="49" s="1"/>
  <c r="R154" i="48"/>
  <c r="L151" i="49"/>
  <c r="N151" i="49" s="1"/>
  <c r="S151" i="48"/>
  <c r="I177" i="49"/>
  <c r="K177" i="49" s="1"/>
  <c r="R177" i="48"/>
  <c r="S86" i="48"/>
  <c r="L86" i="49"/>
  <c r="N86" i="49" s="1"/>
  <c r="S74" i="48"/>
  <c r="L74" i="49"/>
  <c r="N74" i="49" s="1"/>
  <c r="L157" i="49"/>
  <c r="N157" i="49" s="1"/>
  <c r="S157" i="48"/>
  <c r="I112" i="49"/>
  <c r="K112" i="49" s="1"/>
  <c r="R112" i="48"/>
  <c r="L159" i="49"/>
  <c r="N159" i="49" s="1"/>
  <c r="S159" i="48"/>
  <c r="I156" i="49"/>
  <c r="K156" i="49" s="1"/>
  <c r="R156" i="48"/>
  <c r="S83" i="48"/>
  <c r="L83" i="49"/>
  <c r="N83" i="49" s="1"/>
  <c r="L65" i="49"/>
  <c r="N65" i="49" s="1"/>
  <c r="S65" i="48"/>
  <c r="L52" i="49"/>
  <c r="N52" i="49" s="1"/>
  <c r="S16" i="49"/>
  <c r="L16" i="50"/>
  <c r="N16" i="50" s="1"/>
  <c r="L13" i="49"/>
  <c r="N13" i="49" s="1"/>
  <c r="L13" i="50" s="1"/>
  <c r="N13" i="50" s="1"/>
  <c r="L42" i="49"/>
  <c r="N42" i="49" s="1"/>
  <c r="S42" i="48"/>
  <c r="R91" i="44"/>
  <c r="I91" i="46"/>
  <c r="K91" i="46" s="1"/>
  <c r="R66" i="44"/>
  <c r="I66" i="46"/>
  <c r="K66" i="46" s="1"/>
  <c r="S51" i="44"/>
  <c r="L51" i="46"/>
  <c r="N51" i="46" s="1"/>
  <c r="S39" i="44"/>
  <c r="O39" i="46"/>
  <c r="Q39" i="46" s="1"/>
  <c r="R13" i="44"/>
  <c r="I13" i="46"/>
  <c r="K13" i="46" s="1"/>
  <c r="K185" i="44"/>
  <c r="N71" i="44"/>
  <c r="K205" i="44"/>
  <c r="Q91" i="44"/>
  <c r="N121" i="44"/>
  <c r="N15" i="44"/>
  <c r="N158" i="44"/>
  <c r="N145" i="44"/>
  <c r="O190" i="57" l="1"/>
  <c r="Q190" i="57" s="1"/>
  <c r="S190" i="57" s="1"/>
  <c r="S190" i="56"/>
  <c r="S51" i="46"/>
  <c r="L51" i="47"/>
  <c r="N51" i="47" s="1"/>
  <c r="S121" i="44"/>
  <c r="L121" i="46"/>
  <c r="N121" i="46" s="1"/>
  <c r="R185" i="44"/>
  <c r="I185" i="46"/>
  <c r="K185" i="46" s="1"/>
  <c r="L42" i="50"/>
  <c r="N42" i="50" s="1"/>
  <c r="S42" i="49"/>
  <c r="L65" i="50"/>
  <c r="N65" i="50" s="1"/>
  <c r="S65" i="49"/>
  <c r="R156" i="49"/>
  <c r="I156" i="50"/>
  <c r="K156" i="50" s="1"/>
  <c r="I112" i="50"/>
  <c r="K112" i="50" s="1"/>
  <c r="R112" i="49"/>
  <c r="I177" i="50"/>
  <c r="K177" i="50" s="1"/>
  <c r="R177" i="49"/>
  <c r="I154" i="50"/>
  <c r="K154" i="50" s="1"/>
  <c r="R154" i="49"/>
  <c r="L31" i="49"/>
  <c r="N31" i="49" s="1"/>
  <c r="S31" i="48"/>
  <c r="S92" i="48"/>
  <c r="L92" i="49"/>
  <c r="N92" i="49" s="1"/>
  <c r="I89" i="50"/>
  <c r="K89" i="50" s="1"/>
  <c r="R89" i="49"/>
  <c r="L215" i="49"/>
  <c r="N215" i="49" s="1"/>
  <c r="S215" i="48"/>
  <c r="L174" i="49"/>
  <c r="N174" i="49" s="1"/>
  <c r="S174" i="48"/>
  <c r="I62" i="50"/>
  <c r="K62" i="50" s="1"/>
  <c r="R62" i="49"/>
  <c r="I187" i="50"/>
  <c r="K187" i="50" s="1"/>
  <c r="R187" i="49"/>
  <c r="R152" i="49"/>
  <c r="I152" i="50"/>
  <c r="K152" i="50" s="1"/>
  <c r="S138" i="49"/>
  <c r="L138" i="50"/>
  <c r="N138" i="50" s="1"/>
  <c r="I88" i="50"/>
  <c r="K88" i="50" s="1"/>
  <c r="R88" i="49"/>
  <c r="R139" i="49"/>
  <c r="I139" i="50"/>
  <c r="K139" i="50" s="1"/>
  <c r="L39" i="53"/>
  <c r="N39" i="53" s="1"/>
  <c r="I193" i="50"/>
  <c r="K193" i="50" s="1"/>
  <c r="R193" i="49"/>
  <c r="I182" i="50"/>
  <c r="K182" i="50" s="1"/>
  <c r="R182" i="49"/>
  <c r="L169" i="50"/>
  <c r="N169" i="50" s="1"/>
  <c r="S169" i="49"/>
  <c r="R93" i="49"/>
  <c r="I93" i="50"/>
  <c r="K93" i="50" s="1"/>
  <c r="I148" i="47"/>
  <c r="K148" i="47" s="1"/>
  <c r="R148" i="46"/>
  <c r="S173" i="46"/>
  <c r="L173" i="47"/>
  <c r="N173" i="47" s="1"/>
  <c r="I204" i="48"/>
  <c r="K204" i="48" s="1"/>
  <c r="R204" i="47"/>
  <c r="L178" i="54"/>
  <c r="N178" i="54" s="1"/>
  <c r="L178" i="55" s="1"/>
  <c r="N178" i="55" s="1"/>
  <c r="R100" i="49"/>
  <c r="I100" i="50"/>
  <c r="K100" i="50" s="1"/>
  <c r="R170" i="49"/>
  <c r="I170" i="50"/>
  <c r="K170" i="50" s="1"/>
  <c r="I49" i="50"/>
  <c r="K49" i="50" s="1"/>
  <c r="R49" i="49"/>
  <c r="S176" i="49"/>
  <c r="L176" i="50"/>
  <c r="N176" i="50" s="1"/>
  <c r="L204" i="49"/>
  <c r="N204" i="49" s="1"/>
  <c r="S204" i="48"/>
  <c r="L101" i="50"/>
  <c r="N101" i="50" s="1"/>
  <c r="S101" i="49"/>
  <c r="S177" i="50"/>
  <c r="L177" i="51"/>
  <c r="N177" i="51" s="1"/>
  <c r="I67" i="49"/>
  <c r="K67" i="49" s="1"/>
  <c r="R67" i="48"/>
  <c r="I19" i="49"/>
  <c r="K19" i="49" s="1"/>
  <c r="R19" i="48"/>
  <c r="I215" i="49"/>
  <c r="K215" i="49" s="1"/>
  <c r="R215" i="48"/>
  <c r="L90" i="50"/>
  <c r="N90" i="50" s="1"/>
  <c r="S90" i="49"/>
  <c r="I32" i="50"/>
  <c r="K32" i="50" s="1"/>
  <c r="R32" i="49"/>
  <c r="R114" i="49"/>
  <c r="I114" i="50"/>
  <c r="K114" i="50" s="1"/>
  <c r="I107" i="50"/>
  <c r="K107" i="50" s="1"/>
  <c r="R107" i="49"/>
  <c r="I136" i="50"/>
  <c r="K136" i="50" s="1"/>
  <c r="R136" i="49"/>
  <c r="S221" i="49"/>
  <c r="L221" i="50"/>
  <c r="N221" i="50" s="1"/>
  <c r="Z45" i="47"/>
  <c r="AA41" i="47"/>
  <c r="S29" i="48"/>
  <c r="L29" i="49"/>
  <c r="N29" i="49" s="1"/>
  <c r="R165" i="49"/>
  <c r="I165" i="50"/>
  <c r="K165" i="50" s="1"/>
  <c r="R87" i="48"/>
  <c r="I87" i="49"/>
  <c r="K87" i="49" s="1"/>
  <c r="R102" i="49"/>
  <c r="I102" i="50"/>
  <c r="K102" i="50" s="1"/>
  <c r="L70" i="50"/>
  <c r="N70" i="50" s="1"/>
  <c r="S70" i="49"/>
  <c r="R16" i="49"/>
  <c r="I16" i="50"/>
  <c r="K16" i="50" s="1"/>
  <c r="L68" i="50"/>
  <c r="N68" i="50" s="1"/>
  <c r="S68" i="49"/>
  <c r="I126" i="50"/>
  <c r="K126" i="50" s="1"/>
  <c r="R126" i="49"/>
  <c r="S54" i="48"/>
  <c r="L54" i="49"/>
  <c r="N54" i="49" s="1"/>
  <c r="L36" i="49"/>
  <c r="N36" i="49" s="1"/>
  <c r="S36" i="48"/>
  <c r="L206" i="49"/>
  <c r="N206" i="49" s="1"/>
  <c r="S206" i="48"/>
  <c r="L205" i="48"/>
  <c r="N205" i="48" s="1"/>
  <c r="S205" i="47"/>
  <c r="L59" i="49"/>
  <c r="N59" i="49" s="1"/>
  <c r="S59" i="48"/>
  <c r="Z42" i="48" s="1"/>
  <c r="AA42" i="48" s="1"/>
  <c r="AC42" i="48" s="1"/>
  <c r="R197" i="48"/>
  <c r="I197" i="49"/>
  <c r="K197" i="49" s="1"/>
  <c r="L162" i="49"/>
  <c r="N162" i="49" s="1"/>
  <c r="S162" i="48"/>
  <c r="L156" i="50"/>
  <c r="N156" i="50" s="1"/>
  <c r="S156" i="49"/>
  <c r="S147" i="50"/>
  <c r="L147" i="51"/>
  <c r="N147" i="51" s="1"/>
  <c r="L119" i="50"/>
  <c r="N119" i="50" s="1"/>
  <c r="S119" i="49"/>
  <c r="L96" i="50"/>
  <c r="N96" i="50" s="1"/>
  <c r="S96" i="49"/>
  <c r="L133" i="50"/>
  <c r="N133" i="50" s="1"/>
  <c r="S133" i="49"/>
  <c r="S69" i="49"/>
  <c r="L69" i="50"/>
  <c r="N69" i="50" s="1"/>
  <c r="I123" i="50"/>
  <c r="K123" i="50" s="1"/>
  <c r="R123" i="49"/>
  <c r="R199" i="49"/>
  <c r="I199" i="50"/>
  <c r="K199" i="50" s="1"/>
  <c r="I134" i="50"/>
  <c r="K134" i="50" s="1"/>
  <c r="R134" i="49"/>
  <c r="L73" i="50"/>
  <c r="N73" i="50" s="1"/>
  <c r="S73" i="49"/>
  <c r="I85" i="49"/>
  <c r="K85" i="49" s="1"/>
  <c r="R85" i="48"/>
  <c r="S223" i="48"/>
  <c r="L223" i="49"/>
  <c r="N223" i="49" s="1"/>
  <c r="I92" i="49"/>
  <c r="K92" i="49" s="1"/>
  <c r="R92" i="48"/>
  <c r="I211" i="49"/>
  <c r="K211" i="49" s="1"/>
  <c r="R211" i="48"/>
  <c r="I90" i="50"/>
  <c r="K90" i="50" s="1"/>
  <c r="R90" i="49"/>
  <c r="I130" i="49"/>
  <c r="K130" i="49" s="1"/>
  <c r="R130" i="48"/>
  <c r="S55" i="48"/>
  <c r="L55" i="49"/>
  <c r="N55" i="49" s="1"/>
  <c r="I217" i="50"/>
  <c r="K217" i="50" s="1"/>
  <c r="R217" i="49"/>
  <c r="I119" i="50"/>
  <c r="K119" i="50" s="1"/>
  <c r="R119" i="49"/>
  <c r="L193" i="51"/>
  <c r="N193" i="51" s="1"/>
  <c r="S193" i="50"/>
  <c r="I151" i="50"/>
  <c r="K151" i="50" s="1"/>
  <c r="R151" i="49"/>
  <c r="R14" i="47"/>
  <c r="I14" i="48"/>
  <c r="K14" i="48" s="1"/>
  <c r="L184" i="47"/>
  <c r="N184" i="47" s="1"/>
  <c r="S184" i="46"/>
  <c r="L148" i="47"/>
  <c r="N148" i="47" s="1"/>
  <c r="S148" i="46"/>
  <c r="I113" i="50"/>
  <c r="K113" i="50" s="1"/>
  <c r="R113" i="49"/>
  <c r="R176" i="49"/>
  <c r="I176" i="50"/>
  <c r="K176" i="50" s="1"/>
  <c r="R169" i="49"/>
  <c r="I169" i="50"/>
  <c r="K169" i="50" s="1"/>
  <c r="R77" i="49"/>
  <c r="I77" i="50"/>
  <c r="K77" i="50" s="1"/>
  <c r="I223" i="49"/>
  <c r="K223" i="49" s="1"/>
  <c r="R223" i="48"/>
  <c r="L179" i="49"/>
  <c r="N179" i="49" s="1"/>
  <c r="S179" i="48"/>
  <c r="I186" i="49"/>
  <c r="K186" i="49" s="1"/>
  <c r="R186" i="48"/>
  <c r="S135" i="49"/>
  <c r="L135" i="50"/>
  <c r="N135" i="50" s="1"/>
  <c r="I110" i="50"/>
  <c r="K110" i="50" s="1"/>
  <c r="R110" i="49"/>
  <c r="S182" i="49"/>
  <c r="L182" i="50"/>
  <c r="N182" i="50" s="1"/>
  <c r="I25" i="50"/>
  <c r="K25" i="50" s="1"/>
  <c r="R25" i="49"/>
  <c r="L53" i="50"/>
  <c r="N53" i="50" s="1"/>
  <c r="S53" i="49"/>
  <c r="S225" i="47"/>
  <c r="L225" i="48"/>
  <c r="N225" i="48" s="1"/>
  <c r="L104" i="50"/>
  <c r="N104" i="50" s="1"/>
  <c r="S104" i="49"/>
  <c r="I115" i="50"/>
  <c r="K115" i="50" s="1"/>
  <c r="R115" i="49"/>
  <c r="L111" i="49"/>
  <c r="N111" i="49" s="1"/>
  <c r="S111" i="48"/>
  <c r="S110" i="48"/>
  <c r="L110" i="49"/>
  <c r="N110" i="49" s="1"/>
  <c r="L213" i="49"/>
  <c r="N213" i="49" s="1"/>
  <c r="S213" i="48"/>
  <c r="I208" i="49"/>
  <c r="K208" i="49" s="1"/>
  <c r="R208" i="48"/>
  <c r="S100" i="49"/>
  <c r="L100" i="50"/>
  <c r="N100" i="50" s="1"/>
  <c r="L188" i="48"/>
  <c r="N188" i="48" s="1"/>
  <c r="S188" i="47"/>
  <c r="R116" i="49"/>
  <c r="I116" i="50"/>
  <c r="K116" i="50" s="1"/>
  <c r="I183" i="50"/>
  <c r="K183" i="50" s="1"/>
  <c r="R183" i="49"/>
  <c r="I224" i="50"/>
  <c r="K224" i="50" s="1"/>
  <c r="R224" i="49"/>
  <c r="L19" i="47"/>
  <c r="N19" i="47" s="1"/>
  <c r="S19" i="46"/>
  <c r="I43" i="50"/>
  <c r="K43" i="50" s="1"/>
  <c r="R43" i="49"/>
  <c r="O52" i="47"/>
  <c r="Q52" i="47" s="1"/>
  <c r="S52" i="46"/>
  <c r="I184" i="47"/>
  <c r="K184" i="47" s="1"/>
  <c r="R184" i="46"/>
  <c r="R28" i="49"/>
  <c r="I28" i="50"/>
  <c r="K28" i="50" s="1"/>
  <c r="I98" i="49"/>
  <c r="K98" i="49" s="1"/>
  <c r="R98" i="48"/>
  <c r="S194" i="49"/>
  <c r="L194" i="50"/>
  <c r="N194" i="50" s="1"/>
  <c r="I86" i="50"/>
  <c r="K86" i="50" s="1"/>
  <c r="R86" i="49"/>
  <c r="R97" i="49"/>
  <c r="I97" i="50"/>
  <c r="K97" i="50" s="1"/>
  <c r="S208" i="48"/>
  <c r="L208" i="49"/>
  <c r="N208" i="49" s="1"/>
  <c r="L141" i="49"/>
  <c r="N141" i="49" s="1"/>
  <c r="S141" i="48"/>
  <c r="S30" i="48"/>
  <c r="L30" i="49"/>
  <c r="N30" i="49" s="1"/>
  <c r="L38" i="50"/>
  <c r="N38" i="50" s="1"/>
  <c r="S38" i="49"/>
  <c r="L32" i="49"/>
  <c r="N32" i="49" s="1"/>
  <c r="S32" i="48"/>
  <c r="I201" i="49"/>
  <c r="K201" i="49" s="1"/>
  <c r="R201" i="48"/>
  <c r="I209" i="50"/>
  <c r="K209" i="50" s="1"/>
  <c r="R209" i="49"/>
  <c r="L44" i="51"/>
  <c r="N44" i="51" s="1"/>
  <c r="S44" i="50"/>
  <c r="S143" i="49"/>
  <c r="L143" i="50"/>
  <c r="N143" i="50" s="1"/>
  <c r="I125" i="50"/>
  <c r="K125" i="50" s="1"/>
  <c r="R125" i="49"/>
  <c r="I29" i="50"/>
  <c r="K29" i="50" s="1"/>
  <c r="R29" i="49"/>
  <c r="L76" i="50"/>
  <c r="N76" i="50" s="1"/>
  <c r="S76" i="49"/>
  <c r="R167" i="49"/>
  <c r="I167" i="50"/>
  <c r="K167" i="50" s="1"/>
  <c r="I207" i="50"/>
  <c r="K207" i="50" s="1"/>
  <c r="R207" i="49"/>
  <c r="R51" i="47"/>
  <c r="I51" i="48"/>
  <c r="K51" i="48" s="1"/>
  <c r="L27" i="50"/>
  <c r="N27" i="50" s="1"/>
  <c r="S27" i="49"/>
  <c r="R36" i="49"/>
  <c r="I36" i="50"/>
  <c r="K36" i="50" s="1"/>
  <c r="L167" i="49"/>
  <c r="N167" i="49" s="1"/>
  <c r="S167" i="48"/>
  <c r="I225" i="49"/>
  <c r="K225" i="49" s="1"/>
  <c r="R225" i="48"/>
  <c r="L108" i="53"/>
  <c r="N108" i="53" s="1"/>
  <c r="I65" i="50"/>
  <c r="K65" i="50" s="1"/>
  <c r="R65" i="49"/>
  <c r="L23" i="50"/>
  <c r="N23" i="50" s="1"/>
  <c r="S23" i="49"/>
  <c r="L132" i="50"/>
  <c r="N132" i="50" s="1"/>
  <c r="S132" i="49"/>
  <c r="I194" i="50"/>
  <c r="K194" i="50" s="1"/>
  <c r="R194" i="49"/>
  <c r="I84" i="50"/>
  <c r="K84" i="50" s="1"/>
  <c r="R84" i="49"/>
  <c r="L126" i="50"/>
  <c r="N126" i="50" s="1"/>
  <c r="S126" i="49"/>
  <c r="I63" i="50"/>
  <c r="K63" i="50" s="1"/>
  <c r="R63" i="49"/>
  <c r="S116" i="49"/>
  <c r="L116" i="50"/>
  <c r="N116" i="50" s="1"/>
  <c r="L102" i="50"/>
  <c r="N102" i="50" s="1"/>
  <c r="S102" i="49"/>
  <c r="S106" i="48"/>
  <c r="L106" i="49"/>
  <c r="N106" i="49" s="1"/>
  <c r="L220" i="49"/>
  <c r="N220" i="49" s="1"/>
  <c r="S220" i="48"/>
  <c r="L211" i="49"/>
  <c r="N211" i="49" s="1"/>
  <c r="S211" i="48"/>
  <c r="L91" i="51"/>
  <c r="N91" i="51" s="1"/>
  <c r="S80" i="50"/>
  <c r="L80" i="51"/>
  <c r="N80" i="51" s="1"/>
  <c r="L33" i="49"/>
  <c r="N33" i="49" s="1"/>
  <c r="S33" i="48"/>
  <c r="R128" i="49"/>
  <c r="I128" i="50"/>
  <c r="K128" i="50" s="1"/>
  <c r="S94" i="49"/>
  <c r="L94" i="50"/>
  <c r="N94" i="50" s="1"/>
  <c r="I48" i="50"/>
  <c r="K48" i="50" s="1"/>
  <c r="W43" i="49"/>
  <c r="R48" i="49"/>
  <c r="I213" i="50"/>
  <c r="K213" i="50" s="1"/>
  <c r="R213" i="49"/>
  <c r="L109" i="50"/>
  <c r="N109" i="50" s="1"/>
  <c r="S109" i="49"/>
  <c r="L131" i="50"/>
  <c r="N131" i="50" s="1"/>
  <c r="S131" i="49"/>
  <c r="I203" i="50"/>
  <c r="K203" i="50" s="1"/>
  <c r="R203" i="49"/>
  <c r="I214" i="50"/>
  <c r="K214" i="50" s="1"/>
  <c r="R214" i="49"/>
  <c r="L146" i="50"/>
  <c r="N146" i="50" s="1"/>
  <c r="S146" i="49"/>
  <c r="I78" i="50"/>
  <c r="K78" i="50" s="1"/>
  <c r="R78" i="49"/>
  <c r="I106" i="49"/>
  <c r="K106" i="49" s="1"/>
  <c r="R106" i="48"/>
  <c r="L222" i="49"/>
  <c r="N222" i="49" s="1"/>
  <c r="S222" i="48"/>
  <c r="L212" i="49"/>
  <c r="N212" i="49" s="1"/>
  <c r="S212" i="48"/>
  <c r="L103" i="50"/>
  <c r="N103" i="50" s="1"/>
  <c r="S103" i="49"/>
  <c r="L37" i="49"/>
  <c r="N37" i="49" s="1"/>
  <c r="S37" i="48"/>
  <c r="R140" i="49"/>
  <c r="I140" i="50"/>
  <c r="K140" i="50" s="1"/>
  <c r="L219" i="49"/>
  <c r="N219" i="49" s="1"/>
  <c r="S219" i="48"/>
  <c r="L199" i="49"/>
  <c r="N199" i="49" s="1"/>
  <c r="S199" i="48"/>
  <c r="I60" i="50"/>
  <c r="K60" i="50" s="1"/>
  <c r="R60" i="49"/>
  <c r="L105" i="53"/>
  <c r="N105" i="53" s="1"/>
  <c r="W45" i="48"/>
  <c r="R133" i="49"/>
  <c r="I133" i="50"/>
  <c r="K133" i="50" s="1"/>
  <c r="R22" i="49"/>
  <c r="I22" i="50"/>
  <c r="K22" i="50" s="1"/>
  <c r="I124" i="48"/>
  <c r="K124" i="48" s="1"/>
  <c r="R124" i="47"/>
  <c r="L45" i="49"/>
  <c r="N45" i="49" s="1"/>
  <c r="S45" i="48"/>
  <c r="L160" i="48"/>
  <c r="N160" i="48" s="1"/>
  <c r="S160" i="47"/>
  <c r="I121" i="48"/>
  <c r="K121" i="48" s="1"/>
  <c r="R121" i="47"/>
  <c r="L63" i="50"/>
  <c r="N63" i="50" s="1"/>
  <c r="S63" i="49"/>
  <c r="L165" i="51"/>
  <c r="N165" i="51" s="1"/>
  <c r="S165" i="50"/>
  <c r="L123" i="49"/>
  <c r="N123" i="49" s="1"/>
  <c r="S123" i="48"/>
  <c r="I27" i="50"/>
  <c r="K27" i="50" s="1"/>
  <c r="R27" i="49"/>
  <c r="S22" i="49"/>
  <c r="L22" i="50"/>
  <c r="N22" i="50" s="1"/>
  <c r="I155" i="50"/>
  <c r="K155" i="50" s="1"/>
  <c r="R155" i="49"/>
  <c r="R132" i="49"/>
  <c r="I132" i="50"/>
  <c r="K132" i="50" s="1"/>
  <c r="S175" i="49"/>
  <c r="L175" i="50"/>
  <c r="N175" i="50" s="1"/>
  <c r="S207" i="48"/>
  <c r="L207" i="49"/>
  <c r="N207" i="49" s="1"/>
  <c r="R111" i="48"/>
  <c r="I111" i="49"/>
  <c r="K111" i="49" s="1"/>
  <c r="S46" i="49"/>
  <c r="L46" i="50"/>
  <c r="N46" i="50" s="1"/>
  <c r="L203" i="49"/>
  <c r="N203" i="49" s="1"/>
  <c r="S203" i="48"/>
  <c r="R200" i="49"/>
  <c r="I200" i="50"/>
  <c r="K200" i="50" s="1"/>
  <c r="R61" i="49"/>
  <c r="I61" i="50"/>
  <c r="K61" i="50" s="1"/>
  <c r="W44" i="49"/>
  <c r="I74" i="50"/>
  <c r="K74" i="50" s="1"/>
  <c r="R74" i="49"/>
  <c r="R141" i="49"/>
  <c r="I141" i="50"/>
  <c r="K141" i="50" s="1"/>
  <c r="I131" i="50"/>
  <c r="K131" i="50" s="1"/>
  <c r="R131" i="49"/>
  <c r="I26" i="50"/>
  <c r="K26" i="50" s="1"/>
  <c r="R26" i="49"/>
  <c r="I104" i="50"/>
  <c r="K104" i="50" s="1"/>
  <c r="R104" i="49"/>
  <c r="R13" i="46"/>
  <c r="I13" i="47"/>
  <c r="K13" i="47" s="1"/>
  <c r="L83" i="50"/>
  <c r="N83" i="50" s="1"/>
  <c r="S83" i="49"/>
  <c r="L142" i="49"/>
  <c r="N142" i="49" s="1"/>
  <c r="S142" i="48"/>
  <c r="L50" i="49"/>
  <c r="N50" i="49" s="1"/>
  <c r="S50" i="48"/>
  <c r="R205" i="44"/>
  <c r="I205" i="46"/>
  <c r="K205" i="46" s="1"/>
  <c r="L13" i="51"/>
  <c r="N13" i="51" s="1"/>
  <c r="L13" i="53" s="1"/>
  <c r="N13" i="53" s="1"/>
  <c r="L13" i="54" s="1"/>
  <c r="N13" i="54" s="1"/>
  <c r="L13" i="55" s="1"/>
  <c r="N13" i="55" s="1"/>
  <c r="L159" i="50"/>
  <c r="N159" i="50" s="1"/>
  <c r="S159" i="49"/>
  <c r="L113" i="50"/>
  <c r="N113" i="50" s="1"/>
  <c r="S113" i="49"/>
  <c r="I127" i="50"/>
  <c r="K127" i="50" s="1"/>
  <c r="R127" i="49"/>
  <c r="L84" i="49"/>
  <c r="N84" i="49" s="1"/>
  <c r="S84" i="48"/>
  <c r="L161" i="49"/>
  <c r="N161" i="49" s="1"/>
  <c r="S161" i="48"/>
  <c r="I195" i="49"/>
  <c r="K195" i="49" s="1"/>
  <c r="R195" i="48"/>
  <c r="I122" i="49"/>
  <c r="K122" i="49" s="1"/>
  <c r="R122" i="48"/>
  <c r="R157" i="49"/>
  <c r="I157" i="50"/>
  <c r="K157" i="50" s="1"/>
  <c r="I96" i="50"/>
  <c r="K96" i="50" s="1"/>
  <c r="R96" i="49"/>
  <c r="I70" i="50"/>
  <c r="K70" i="50" s="1"/>
  <c r="R70" i="49"/>
  <c r="I146" i="50"/>
  <c r="K146" i="50" s="1"/>
  <c r="R146" i="49"/>
  <c r="R191" i="49"/>
  <c r="I191" i="50"/>
  <c r="K191" i="50" s="1"/>
  <c r="I149" i="50"/>
  <c r="K149" i="50" s="1"/>
  <c r="R149" i="49"/>
  <c r="I212" i="50"/>
  <c r="K212" i="50" s="1"/>
  <c r="R212" i="49"/>
  <c r="L79" i="50"/>
  <c r="N79" i="50" s="1"/>
  <c r="S79" i="49"/>
  <c r="S107" i="49"/>
  <c r="L107" i="50"/>
  <c r="N107" i="50" s="1"/>
  <c r="I168" i="50"/>
  <c r="K168" i="50" s="1"/>
  <c r="R168" i="49"/>
  <c r="L25" i="50"/>
  <c r="N25" i="50" s="1"/>
  <c r="S25" i="49"/>
  <c r="R47" i="49"/>
  <c r="I47" i="50"/>
  <c r="K47" i="50" s="1"/>
  <c r="W42" i="49"/>
  <c r="L28" i="49"/>
  <c r="N28" i="49" s="1"/>
  <c r="S28" i="48"/>
  <c r="I71" i="49"/>
  <c r="K71" i="49" s="1"/>
  <c r="R71" i="48"/>
  <c r="S72" i="49"/>
  <c r="L72" i="50"/>
  <c r="N72" i="50" s="1"/>
  <c r="I190" i="50"/>
  <c r="K190" i="50" s="1"/>
  <c r="R190" i="49"/>
  <c r="R172" i="49"/>
  <c r="I172" i="50"/>
  <c r="K172" i="50" s="1"/>
  <c r="R135" i="49"/>
  <c r="I135" i="50"/>
  <c r="K135" i="50" s="1"/>
  <c r="L198" i="47"/>
  <c r="N198" i="47" s="1"/>
  <c r="S198" i="46"/>
  <c r="R20" i="49"/>
  <c r="I20" i="50"/>
  <c r="K20" i="50" s="1"/>
  <c r="X44" i="48"/>
  <c r="X45" i="48" s="1"/>
  <c r="L61" i="49"/>
  <c r="N61" i="49" s="1"/>
  <c r="S61" i="48"/>
  <c r="Z44" i="48" s="1"/>
  <c r="AA44" i="48" s="1"/>
  <c r="AC44" i="48" s="1"/>
  <c r="I222" i="48"/>
  <c r="K222" i="48" s="1"/>
  <c r="R222" i="47"/>
  <c r="I64" i="50"/>
  <c r="K64" i="50" s="1"/>
  <c r="R64" i="49"/>
  <c r="R147" i="49"/>
  <c r="I147" i="50"/>
  <c r="K147" i="50" s="1"/>
  <c r="I53" i="50"/>
  <c r="K53" i="50" s="1"/>
  <c r="R53" i="49"/>
  <c r="S97" i="49"/>
  <c r="L97" i="50"/>
  <c r="N97" i="50" s="1"/>
  <c r="I37" i="50"/>
  <c r="K37" i="50" s="1"/>
  <c r="R37" i="49"/>
  <c r="R196" i="48"/>
  <c r="I196" i="49"/>
  <c r="K196" i="49" s="1"/>
  <c r="S153" i="50"/>
  <c r="L153" i="51"/>
  <c r="N153" i="51" s="1"/>
  <c r="I142" i="49"/>
  <c r="K142" i="49" s="1"/>
  <c r="R142" i="48"/>
  <c r="S181" i="48"/>
  <c r="L181" i="49"/>
  <c r="N181" i="49" s="1"/>
  <c r="L183" i="50"/>
  <c r="N183" i="50" s="1"/>
  <c r="S183" i="49"/>
  <c r="I202" i="50"/>
  <c r="K202" i="50" s="1"/>
  <c r="R202" i="49"/>
  <c r="I101" i="50"/>
  <c r="K101" i="50" s="1"/>
  <c r="R101" i="49"/>
  <c r="S149" i="49"/>
  <c r="L149" i="50"/>
  <c r="N149" i="50" s="1"/>
  <c r="L77" i="50"/>
  <c r="N77" i="50" s="1"/>
  <c r="S77" i="49"/>
  <c r="L62" i="50"/>
  <c r="N62" i="50" s="1"/>
  <c r="S62" i="49"/>
  <c r="S122" i="47"/>
  <c r="L122" i="48"/>
  <c r="N122" i="48" s="1"/>
  <c r="I79" i="50"/>
  <c r="K79" i="50" s="1"/>
  <c r="R79" i="49"/>
  <c r="I24" i="50"/>
  <c r="K24" i="50" s="1"/>
  <c r="R24" i="49"/>
  <c r="I56" i="50"/>
  <c r="K56" i="50" s="1"/>
  <c r="R56" i="49"/>
  <c r="I163" i="50"/>
  <c r="K163" i="50" s="1"/>
  <c r="R163" i="49"/>
  <c r="R180" i="49"/>
  <c r="I180" i="50"/>
  <c r="K180" i="50" s="1"/>
  <c r="R38" i="49"/>
  <c r="I38" i="50"/>
  <c r="K38" i="50" s="1"/>
  <c r="L47" i="50"/>
  <c r="N47" i="50" s="1"/>
  <c r="S47" i="49"/>
  <c r="X42" i="49"/>
  <c r="I45" i="48"/>
  <c r="K45" i="48" s="1"/>
  <c r="R45" i="47"/>
  <c r="I52" i="48"/>
  <c r="K52" i="48" s="1"/>
  <c r="R52" i="47"/>
  <c r="L87" i="49"/>
  <c r="N87" i="49" s="1"/>
  <c r="S87" i="48"/>
  <c r="I174" i="49"/>
  <c r="K174" i="49" s="1"/>
  <c r="R174" i="48"/>
  <c r="S41" i="48"/>
  <c r="L41" i="49"/>
  <c r="N41" i="49" s="1"/>
  <c r="L196" i="51"/>
  <c r="N196" i="51" s="1"/>
  <c r="S196" i="50"/>
  <c r="R171" i="49"/>
  <c r="I171" i="50"/>
  <c r="K171" i="50" s="1"/>
  <c r="S124" i="49"/>
  <c r="L124" i="50"/>
  <c r="N124" i="50" s="1"/>
  <c r="L114" i="50"/>
  <c r="N114" i="50" s="1"/>
  <c r="S114" i="49"/>
  <c r="L140" i="50"/>
  <c r="N140" i="50" s="1"/>
  <c r="S140" i="49"/>
  <c r="R59" i="49"/>
  <c r="I59" i="50"/>
  <c r="K59" i="50" s="1"/>
  <c r="S85" i="49"/>
  <c r="L85" i="50"/>
  <c r="N85" i="50" s="1"/>
  <c r="I108" i="50"/>
  <c r="K108" i="50" s="1"/>
  <c r="R108" i="49"/>
  <c r="I179" i="50"/>
  <c r="K179" i="50" s="1"/>
  <c r="R179" i="49"/>
  <c r="S209" i="49"/>
  <c r="L209" i="50"/>
  <c r="N209" i="50" s="1"/>
  <c r="I72" i="50"/>
  <c r="K72" i="50" s="1"/>
  <c r="R72" i="49"/>
  <c r="I21" i="50"/>
  <c r="K21" i="50" s="1"/>
  <c r="R21" i="49"/>
  <c r="S172" i="48"/>
  <c r="L172" i="49"/>
  <c r="N172" i="49" s="1"/>
  <c r="I206" i="49"/>
  <c r="K206" i="49" s="1"/>
  <c r="R206" i="48"/>
  <c r="S64" i="50"/>
  <c r="L64" i="51"/>
  <c r="N64" i="51" s="1"/>
  <c r="I216" i="50"/>
  <c r="K216" i="50" s="1"/>
  <c r="R216" i="49"/>
  <c r="I150" i="49"/>
  <c r="K150" i="49" s="1"/>
  <c r="R150" i="48"/>
  <c r="L186" i="49"/>
  <c r="N186" i="49" s="1"/>
  <c r="S186" i="48"/>
  <c r="S170" i="48"/>
  <c r="L170" i="49"/>
  <c r="N170" i="49" s="1"/>
  <c r="S82" i="48"/>
  <c r="L82" i="49"/>
  <c r="N82" i="49" s="1"/>
  <c r="S168" i="49"/>
  <c r="L168" i="50"/>
  <c r="N168" i="50" s="1"/>
  <c r="L57" i="48"/>
  <c r="N57" i="48" s="1"/>
  <c r="S57" i="47"/>
  <c r="L185" i="47"/>
  <c r="N185" i="47" s="1"/>
  <c r="S185" i="46"/>
  <c r="L197" i="47"/>
  <c r="N197" i="47" s="1"/>
  <c r="S197" i="46"/>
  <c r="S105" i="46"/>
  <c r="O105" i="47"/>
  <c r="Q105" i="47" s="1"/>
  <c r="L98" i="49"/>
  <c r="N98" i="49" s="1"/>
  <c r="S98" i="48"/>
  <c r="S189" i="47"/>
  <c r="L189" i="48"/>
  <c r="N189" i="48" s="1"/>
  <c r="S48" i="49"/>
  <c r="L48" i="50"/>
  <c r="N48" i="50" s="1"/>
  <c r="I129" i="50"/>
  <c r="K129" i="50" s="1"/>
  <c r="R129" i="49"/>
  <c r="I109" i="50"/>
  <c r="K109" i="50" s="1"/>
  <c r="R109" i="49"/>
  <c r="L154" i="50"/>
  <c r="N154" i="50" s="1"/>
  <c r="S154" i="49"/>
  <c r="I41" i="50"/>
  <c r="K41" i="50" s="1"/>
  <c r="R41" i="49"/>
  <c r="R153" i="49"/>
  <c r="I153" i="50"/>
  <c r="K153" i="50" s="1"/>
  <c r="I75" i="50"/>
  <c r="K75" i="50" s="1"/>
  <c r="R75" i="49"/>
  <c r="R137" i="49"/>
  <c r="I137" i="50"/>
  <c r="K137" i="50" s="1"/>
  <c r="R81" i="49"/>
  <c r="I81" i="50"/>
  <c r="K81" i="50" s="1"/>
  <c r="S43" i="49"/>
  <c r="L43" i="50"/>
  <c r="N43" i="50" s="1"/>
  <c r="S202" i="49"/>
  <c r="L202" i="50"/>
  <c r="N202" i="50" s="1"/>
  <c r="I181" i="49"/>
  <c r="K181" i="49" s="1"/>
  <c r="R181" i="48"/>
  <c r="I210" i="49"/>
  <c r="K210" i="49" s="1"/>
  <c r="R210" i="48"/>
  <c r="L214" i="49"/>
  <c r="N214" i="49" s="1"/>
  <c r="S214" i="48"/>
  <c r="S75" i="49"/>
  <c r="L75" i="50"/>
  <c r="N75" i="50" s="1"/>
  <c r="L137" i="50"/>
  <c r="N137" i="50" s="1"/>
  <c r="S137" i="49"/>
  <c r="R30" i="49"/>
  <c r="I30" i="50"/>
  <c r="K30" i="50" s="1"/>
  <c r="I105" i="47"/>
  <c r="K105" i="47" s="1"/>
  <c r="R105" i="46"/>
  <c r="L210" i="47"/>
  <c r="N210" i="47" s="1"/>
  <c r="S210" i="46"/>
  <c r="I68" i="50"/>
  <c r="K68" i="50" s="1"/>
  <c r="R68" i="49"/>
  <c r="R73" i="49"/>
  <c r="I73" i="50"/>
  <c r="K73" i="50" s="1"/>
  <c r="L35" i="48"/>
  <c r="N35" i="48" s="1"/>
  <c r="S35" i="47"/>
  <c r="O40" i="47"/>
  <c r="Q40" i="47" s="1"/>
  <c r="S40" i="46"/>
  <c r="S145" i="44"/>
  <c r="L145" i="46"/>
  <c r="N145" i="46" s="1"/>
  <c r="R91" i="46"/>
  <c r="I91" i="47"/>
  <c r="K91" i="47" s="1"/>
  <c r="L86" i="50"/>
  <c r="N86" i="50" s="1"/>
  <c r="S86" i="49"/>
  <c r="I57" i="49"/>
  <c r="K57" i="49" s="1"/>
  <c r="R57" i="48"/>
  <c r="S224" i="47"/>
  <c r="L224" i="48"/>
  <c r="N224" i="48" s="1"/>
  <c r="I23" i="50"/>
  <c r="K23" i="50" s="1"/>
  <c r="R23" i="49"/>
  <c r="S158" i="44"/>
  <c r="L158" i="46"/>
  <c r="N158" i="46" s="1"/>
  <c r="L52" i="50"/>
  <c r="N52" i="50" s="1"/>
  <c r="L157" i="50"/>
  <c r="N157" i="50" s="1"/>
  <c r="S157" i="49"/>
  <c r="L151" i="50"/>
  <c r="N151" i="50" s="1"/>
  <c r="S151" i="49"/>
  <c r="S15" i="44"/>
  <c r="L15" i="46"/>
  <c r="N15" i="46" s="1"/>
  <c r="S71" i="44"/>
  <c r="L71" i="46"/>
  <c r="N71" i="46" s="1"/>
  <c r="S39" i="46"/>
  <c r="O39" i="47"/>
  <c r="Q39" i="47" s="1"/>
  <c r="R66" i="46"/>
  <c r="I66" i="47"/>
  <c r="K66" i="47" s="1"/>
  <c r="L16" i="51"/>
  <c r="N16" i="51" s="1"/>
  <c r="S16" i="50"/>
  <c r="L74" i="50"/>
  <c r="N74" i="50" s="1"/>
  <c r="S74" i="49"/>
  <c r="I99" i="50"/>
  <c r="K99" i="50" s="1"/>
  <c r="R99" i="49"/>
  <c r="L218" i="49"/>
  <c r="N218" i="49" s="1"/>
  <c r="S218" i="48"/>
  <c r="L127" i="49"/>
  <c r="N127" i="49" s="1"/>
  <c r="S127" i="48"/>
  <c r="I39" i="48"/>
  <c r="K39" i="48" s="1"/>
  <c r="R39" i="47"/>
  <c r="I198" i="48"/>
  <c r="K198" i="48" s="1"/>
  <c r="R198" i="47"/>
  <c r="S60" i="48"/>
  <c r="Z43" i="48" s="1"/>
  <c r="AA43" i="48" s="1"/>
  <c r="AC43" i="48" s="1"/>
  <c r="L60" i="49"/>
  <c r="N60" i="49" s="1"/>
  <c r="L164" i="49"/>
  <c r="N164" i="49" s="1"/>
  <c r="S164" i="48"/>
  <c r="I82" i="50"/>
  <c r="K82" i="50" s="1"/>
  <c r="R82" i="49"/>
  <c r="S93" i="49"/>
  <c r="L93" i="50"/>
  <c r="N93" i="50" s="1"/>
  <c r="I220" i="50"/>
  <c r="K220" i="50" s="1"/>
  <c r="R220" i="49"/>
  <c r="R95" i="49"/>
  <c r="I95" i="50"/>
  <c r="K95" i="50" s="1"/>
  <c r="I218" i="50"/>
  <c r="K218" i="50" s="1"/>
  <c r="R218" i="49"/>
  <c r="I138" i="50"/>
  <c r="K138" i="50" s="1"/>
  <c r="R138" i="49"/>
  <c r="R162" i="49"/>
  <c r="I162" i="50"/>
  <c r="K162" i="50" s="1"/>
  <c r="L150" i="49"/>
  <c r="N150" i="49" s="1"/>
  <c r="S150" i="48"/>
  <c r="R160" i="48"/>
  <c r="I160" i="49"/>
  <c r="K160" i="49" s="1"/>
  <c r="L139" i="49"/>
  <c r="N139" i="49" s="1"/>
  <c r="S139" i="48"/>
  <c r="I219" i="49"/>
  <c r="K219" i="49" s="1"/>
  <c r="R219" i="48"/>
  <c r="L99" i="50"/>
  <c r="N99" i="50" s="1"/>
  <c r="S99" i="49"/>
  <c r="S18" i="49"/>
  <c r="L18" i="50"/>
  <c r="N18" i="50" s="1"/>
  <c r="S152" i="49"/>
  <c r="L152" i="50"/>
  <c r="N152" i="50" s="1"/>
  <c r="S17" i="49"/>
  <c r="L17" i="50"/>
  <c r="N17" i="50" s="1"/>
  <c r="S155" i="49"/>
  <c r="L155" i="50"/>
  <c r="N155" i="50" s="1"/>
  <c r="S112" i="49"/>
  <c r="L112" i="50"/>
  <c r="N112" i="50" s="1"/>
  <c r="O201" i="48"/>
  <c r="Q201" i="48" s="1"/>
  <c r="S201" i="47"/>
  <c r="O178" i="48"/>
  <c r="Q178" i="48" s="1"/>
  <c r="S178" i="47"/>
  <c r="S21" i="49"/>
  <c r="L21" i="50"/>
  <c r="N21" i="50" s="1"/>
  <c r="L40" i="54"/>
  <c r="N40" i="54" s="1"/>
  <c r="L40" i="55" s="1"/>
  <c r="N40" i="55" s="1"/>
  <c r="I173" i="49"/>
  <c r="K173" i="49" s="1"/>
  <c r="R173" i="48"/>
  <c r="R143" i="49"/>
  <c r="I143" i="50"/>
  <c r="K143" i="50" s="1"/>
  <c r="L166" i="50"/>
  <c r="N166" i="50" s="1"/>
  <c r="S166" i="49"/>
  <c r="L24" i="50"/>
  <c r="N24" i="50" s="1"/>
  <c r="S24" i="49"/>
  <c r="I221" i="50"/>
  <c r="K221" i="50" s="1"/>
  <c r="R221" i="49"/>
  <c r="S136" i="49"/>
  <c r="L136" i="50"/>
  <c r="N136" i="50" s="1"/>
  <c r="L128" i="50"/>
  <c r="N128" i="50" s="1"/>
  <c r="S128" i="49"/>
  <c r="I76" i="50"/>
  <c r="K76" i="50" s="1"/>
  <c r="R76" i="49"/>
  <c r="I94" i="50"/>
  <c r="K94" i="50" s="1"/>
  <c r="R94" i="49"/>
  <c r="S81" i="48"/>
  <c r="L81" i="49"/>
  <c r="N81" i="49" s="1"/>
  <c r="O108" i="49"/>
  <c r="Q108" i="49" s="1"/>
  <c r="S108" i="48"/>
  <c r="I188" i="49"/>
  <c r="K188" i="49" s="1"/>
  <c r="R188" i="48"/>
  <c r="S56" i="48"/>
  <c r="L56" i="49"/>
  <c r="N56" i="49" s="1"/>
  <c r="I158" i="49"/>
  <c r="K158" i="49" s="1"/>
  <c r="R158" i="48"/>
  <c r="L89" i="50"/>
  <c r="N89" i="50" s="1"/>
  <c r="S89" i="49"/>
  <c r="I15" i="49"/>
  <c r="K15" i="49" s="1"/>
  <c r="R15" i="48"/>
  <c r="I80" i="50"/>
  <c r="K80" i="50" s="1"/>
  <c r="R80" i="49"/>
  <c r="S118" i="49"/>
  <c r="L118" i="50"/>
  <c r="N118" i="50" s="1"/>
  <c r="L129" i="51"/>
  <c r="N129" i="51" s="1"/>
  <c r="S129" i="50"/>
  <c r="I42" i="50"/>
  <c r="K42" i="50" s="1"/>
  <c r="R42" i="49"/>
  <c r="R83" i="49"/>
  <c r="I83" i="50"/>
  <c r="K83" i="50" s="1"/>
  <c r="R55" i="49"/>
  <c r="I55" i="50"/>
  <c r="K55" i="50" s="1"/>
  <c r="I175" i="50"/>
  <c r="K175" i="50" s="1"/>
  <c r="R175" i="49"/>
  <c r="R164" i="49"/>
  <c r="I164" i="50"/>
  <c r="K164" i="50" s="1"/>
  <c r="L88" i="50"/>
  <c r="N88" i="50" s="1"/>
  <c r="S88" i="49"/>
  <c r="L187" i="49"/>
  <c r="N187" i="49" s="1"/>
  <c r="S187" i="48"/>
  <c r="S58" i="48"/>
  <c r="Z41" i="48" s="1"/>
  <c r="L58" i="49"/>
  <c r="N58" i="49" s="1"/>
  <c r="I189" i="49"/>
  <c r="K189" i="49" s="1"/>
  <c r="R189" i="48"/>
  <c r="L217" i="49"/>
  <c r="N217" i="49" s="1"/>
  <c r="S217" i="48"/>
  <c r="I178" i="49"/>
  <c r="K178" i="49" s="1"/>
  <c r="R178" i="48"/>
  <c r="L130" i="49"/>
  <c r="N130" i="49" s="1"/>
  <c r="S130" i="48"/>
  <c r="S95" i="49"/>
  <c r="L95" i="50"/>
  <c r="N95" i="50" s="1"/>
  <c r="I50" i="50"/>
  <c r="K50" i="50" s="1"/>
  <c r="R50" i="49"/>
  <c r="R118" i="49"/>
  <c r="I118" i="50"/>
  <c r="K118" i="50" s="1"/>
  <c r="I166" i="50"/>
  <c r="K166" i="50" s="1"/>
  <c r="R166" i="49"/>
  <c r="S171" i="49"/>
  <c r="L171" i="50"/>
  <c r="N171" i="50" s="1"/>
  <c r="S26" i="48"/>
  <c r="L26" i="49"/>
  <c r="N26" i="49" s="1"/>
  <c r="I46" i="50"/>
  <c r="K46" i="50" s="1"/>
  <c r="W41" i="49"/>
  <c r="W45" i="49" s="1"/>
  <c r="R46" i="49"/>
  <c r="S180" i="49"/>
  <c r="L180" i="50"/>
  <c r="N180" i="50" s="1"/>
  <c r="L34" i="48"/>
  <c r="N34" i="48" s="1"/>
  <c r="S34" i="47"/>
  <c r="L201" i="51"/>
  <c r="N201" i="51" s="1"/>
  <c r="S20" i="49"/>
  <c r="L20" i="50"/>
  <c r="N20" i="50" s="1"/>
  <c r="I17" i="50"/>
  <c r="K17" i="50" s="1"/>
  <c r="R17" i="49"/>
  <c r="I69" i="50"/>
  <c r="K69" i="50" s="1"/>
  <c r="R69" i="49"/>
  <c r="L216" i="50"/>
  <c r="N216" i="50" s="1"/>
  <c r="S216" i="49"/>
  <c r="L195" i="49"/>
  <c r="N195" i="49" s="1"/>
  <c r="S195" i="48"/>
  <c r="S78" i="48"/>
  <c r="L78" i="49"/>
  <c r="N78" i="49" s="1"/>
  <c r="R192" i="48"/>
  <c r="I192" i="49"/>
  <c r="K192" i="49" s="1"/>
  <c r="I33" i="49"/>
  <c r="K33" i="49" s="1"/>
  <c r="R33" i="48"/>
  <c r="I103" i="50"/>
  <c r="K103" i="50" s="1"/>
  <c r="R103" i="49"/>
  <c r="L125" i="50"/>
  <c r="N125" i="50" s="1"/>
  <c r="S125" i="49"/>
  <c r="I31" i="50"/>
  <c r="K31" i="50" s="1"/>
  <c r="R31" i="49"/>
  <c r="S200" i="49"/>
  <c r="L200" i="50"/>
  <c r="N200" i="50" s="1"/>
  <c r="I44" i="50"/>
  <c r="K44" i="50" s="1"/>
  <c r="R44" i="49"/>
  <c r="I18" i="50"/>
  <c r="K18" i="50" s="1"/>
  <c r="R18" i="49"/>
  <c r="I54" i="50"/>
  <c r="K54" i="50" s="1"/>
  <c r="R54" i="49"/>
  <c r="L49" i="50"/>
  <c r="N49" i="50" s="1"/>
  <c r="S49" i="49"/>
  <c r="I40" i="48"/>
  <c r="K40" i="48" s="1"/>
  <c r="R40" i="47"/>
  <c r="I35" i="49"/>
  <c r="K35" i="49" s="1"/>
  <c r="R35" i="48"/>
  <c r="I58" i="50"/>
  <c r="K58" i="50" s="1"/>
  <c r="R58" i="49"/>
  <c r="S163" i="49"/>
  <c r="L163" i="50"/>
  <c r="N163" i="50" s="1"/>
  <c r="I34" i="50"/>
  <c r="K34" i="50" s="1"/>
  <c r="R34" i="49"/>
  <c r="L115" i="50"/>
  <c r="N115" i="50" s="1"/>
  <c r="S115" i="49"/>
  <c r="R161" i="49"/>
  <c r="I161" i="50"/>
  <c r="K161" i="50" s="1"/>
  <c r="L134" i="50"/>
  <c r="N134" i="50" s="1"/>
  <c r="S134" i="49"/>
  <c r="I159" i="50"/>
  <c r="K159" i="50" s="1"/>
  <c r="R159" i="49"/>
  <c r="S91" i="44"/>
  <c r="O91" i="46"/>
  <c r="Q91" i="46" s="1"/>
  <c r="K145" i="44"/>
  <c r="Q13" i="44"/>
  <c r="N144" i="44"/>
  <c r="N14" i="44"/>
  <c r="N67" i="44"/>
  <c r="L13" i="56" l="1"/>
  <c r="N13" i="56" s="1"/>
  <c r="L40" i="56"/>
  <c r="N40" i="56" s="1"/>
  <c r="L178" i="56"/>
  <c r="N178" i="56" s="1"/>
  <c r="AA41" i="48"/>
  <c r="Z45" i="48"/>
  <c r="R145" i="44"/>
  <c r="I145" i="46"/>
  <c r="K145" i="46" s="1"/>
  <c r="I54" i="51"/>
  <c r="K54" i="51" s="1"/>
  <c r="R54" i="50"/>
  <c r="L95" i="51"/>
  <c r="N95" i="51" s="1"/>
  <c r="S95" i="50"/>
  <c r="L163" i="51"/>
  <c r="N163" i="51" s="1"/>
  <c r="S163" i="50"/>
  <c r="S200" i="50"/>
  <c r="L200" i="51"/>
  <c r="N200" i="51" s="1"/>
  <c r="L78" i="50"/>
  <c r="N78" i="50" s="1"/>
  <c r="S78" i="49"/>
  <c r="W41" i="50"/>
  <c r="I46" i="51"/>
  <c r="K46" i="51" s="1"/>
  <c r="R46" i="50"/>
  <c r="L187" i="50"/>
  <c r="N187" i="50" s="1"/>
  <c r="S187" i="49"/>
  <c r="R42" i="50"/>
  <c r="I42" i="51"/>
  <c r="K42" i="51" s="1"/>
  <c r="S144" i="44"/>
  <c r="L144" i="46"/>
  <c r="N144" i="46" s="1"/>
  <c r="L134" i="51"/>
  <c r="N134" i="51" s="1"/>
  <c r="S134" i="50"/>
  <c r="L115" i="51"/>
  <c r="N115" i="51" s="1"/>
  <c r="S115" i="50"/>
  <c r="I35" i="50"/>
  <c r="K35" i="50" s="1"/>
  <c r="R35" i="49"/>
  <c r="L49" i="51"/>
  <c r="N49" i="51" s="1"/>
  <c r="S49" i="50"/>
  <c r="R18" i="50"/>
  <c r="I18" i="51"/>
  <c r="K18" i="51" s="1"/>
  <c r="S125" i="50"/>
  <c r="L125" i="51"/>
  <c r="N125" i="51" s="1"/>
  <c r="I33" i="50"/>
  <c r="K33" i="50" s="1"/>
  <c r="R33" i="49"/>
  <c r="S216" i="50"/>
  <c r="L216" i="51"/>
  <c r="N216" i="51" s="1"/>
  <c r="I17" i="51"/>
  <c r="K17" i="51" s="1"/>
  <c r="R17" i="50"/>
  <c r="L201" i="53"/>
  <c r="N201" i="53" s="1"/>
  <c r="S26" i="49"/>
  <c r="L26" i="50"/>
  <c r="N26" i="50" s="1"/>
  <c r="L58" i="50"/>
  <c r="N58" i="50" s="1"/>
  <c r="S58" i="49"/>
  <c r="I83" i="51"/>
  <c r="K83" i="51" s="1"/>
  <c r="R83" i="50"/>
  <c r="S56" i="49"/>
  <c r="L56" i="50"/>
  <c r="N56" i="50" s="1"/>
  <c r="S21" i="50"/>
  <c r="L21" i="51"/>
  <c r="N21" i="51" s="1"/>
  <c r="L155" i="51"/>
  <c r="N155" i="51" s="1"/>
  <c r="S155" i="50"/>
  <c r="S152" i="50"/>
  <c r="L152" i="51"/>
  <c r="N152" i="51" s="1"/>
  <c r="I95" i="51"/>
  <c r="K95" i="51" s="1"/>
  <c r="R95" i="50"/>
  <c r="L93" i="51"/>
  <c r="N93" i="51" s="1"/>
  <c r="S93" i="50"/>
  <c r="O39" i="48"/>
  <c r="Q39" i="48" s="1"/>
  <c r="S39" i="47"/>
  <c r="L15" i="47"/>
  <c r="N15" i="47" s="1"/>
  <c r="S15" i="46"/>
  <c r="L158" i="47"/>
  <c r="N158" i="47" s="1"/>
  <c r="S158" i="46"/>
  <c r="L224" i="49"/>
  <c r="N224" i="49" s="1"/>
  <c r="S224" i="48"/>
  <c r="S145" i="46"/>
  <c r="L145" i="47"/>
  <c r="N145" i="47" s="1"/>
  <c r="L43" i="51"/>
  <c r="N43" i="51" s="1"/>
  <c r="S43" i="50"/>
  <c r="R137" i="50"/>
  <c r="I137" i="51"/>
  <c r="K137" i="51" s="1"/>
  <c r="I153" i="51"/>
  <c r="K153" i="51" s="1"/>
  <c r="R153" i="50"/>
  <c r="L98" i="50"/>
  <c r="N98" i="50" s="1"/>
  <c r="S98" i="49"/>
  <c r="S197" i="47"/>
  <c r="L197" i="48"/>
  <c r="N197" i="48" s="1"/>
  <c r="L57" i="49"/>
  <c r="N57" i="49" s="1"/>
  <c r="S57" i="48"/>
  <c r="S186" i="49"/>
  <c r="L186" i="50"/>
  <c r="N186" i="50" s="1"/>
  <c r="I216" i="51"/>
  <c r="K216" i="51" s="1"/>
  <c r="R216" i="50"/>
  <c r="I206" i="50"/>
  <c r="K206" i="50" s="1"/>
  <c r="R206" i="49"/>
  <c r="I21" i="51"/>
  <c r="K21" i="51" s="1"/>
  <c r="R21" i="50"/>
  <c r="R108" i="50"/>
  <c r="I108" i="51"/>
  <c r="K108" i="51" s="1"/>
  <c r="L114" i="51"/>
  <c r="N114" i="51" s="1"/>
  <c r="S114" i="50"/>
  <c r="L87" i="50"/>
  <c r="N87" i="50" s="1"/>
  <c r="S87" i="49"/>
  <c r="I45" i="49"/>
  <c r="K45" i="49" s="1"/>
  <c r="R45" i="48"/>
  <c r="I38" i="51"/>
  <c r="K38" i="51" s="1"/>
  <c r="R38" i="50"/>
  <c r="S122" i="48"/>
  <c r="L122" i="49"/>
  <c r="N122" i="49" s="1"/>
  <c r="R196" i="49"/>
  <c r="I196" i="50"/>
  <c r="K196" i="50" s="1"/>
  <c r="L97" i="51"/>
  <c r="N97" i="51" s="1"/>
  <c r="S97" i="50"/>
  <c r="R147" i="50"/>
  <c r="I147" i="51"/>
  <c r="K147" i="51" s="1"/>
  <c r="S198" i="47"/>
  <c r="L198" i="48"/>
  <c r="N198" i="48" s="1"/>
  <c r="S28" i="49"/>
  <c r="L28" i="50"/>
  <c r="N28" i="50" s="1"/>
  <c r="I168" i="51"/>
  <c r="K168" i="51" s="1"/>
  <c r="R168" i="50"/>
  <c r="L79" i="51"/>
  <c r="N79" i="51" s="1"/>
  <c r="S79" i="50"/>
  <c r="I149" i="51"/>
  <c r="K149" i="51" s="1"/>
  <c r="R149" i="50"/>
  <c r="I146" i="51"/>
  <c r="K146" i="51" s="1"/>
  <c r="R146" i="50"/>
  <c r="I96" i="51"/>
  <c r="K96" i="51" s="1"/>
  <c r="R96" i="50"/>
  <c r="I122" i="50"/>
  <c r="K122" i="50" s="1"/>
  <c r="R122" i="49"/>
  <c r="L161" i="50"/>
  <c r="N161" i="50" s="1"/>
  <c r="S161" i="49"/>
  <c r="I127" i="51"/>
  <c r="K127" i="51" s="1"/>
  <c r="R127" i="50"/>
  <c r="L159" i="51"/>
  <c r="N159" i="51" s="1"/>
  <c r="S159" i="50"/>
  <c r="L142" i="50"/>
  <c r="N142" i="50" s="1"/>
  <c r="S142" i="49"/>
  <c r="I26" i="51"/>
  <c r="K26" i="51" s="1"/>
  <c r="R26" i="50"/>
  <c r="I61" i="51"/>
  <c r="K61" i="51" s="1"/>
  <c r="W44" i="50"/>
  <c r="R61" i="50"/>
  <c r="Z41" i="49"/>
  <c r="R133" i="50"/>
  <c r="I133" i="51"/>
  <c r="K133" i="51" s="1"/>
  <c r="L105" i="54"/>
  <c r="N105" i="54" s="1"/>
  <c r="L105" i="55" s="1"/>
  <c r="N105" i="55" s="1"/>
  <c r="S199" i="49"/>
  <c r="L199" i="50"/>
  <c r="N199" i="50" s="1"/>
  <c r="S103" i="50"/>
  <c r="L103" i="51"/>
  <c r="N103" i="51" s="1"/>
  <c r="L222" i="50"/>
  <c r="N222" i="50" s="1"/>
  <c r="S222" i="49"/>
  <c r="I78" i="51"/>
  <c r="K78" i="51" s="1"/>
  <c r="R78" i="50"/>
  <c r="I214" i="51"/>
  <c r="K214" i="51" s="1"/>
  <c r="R214" i="50"/>
  <c r="L131" i="51"/>
  <c r="N131" i="51" s="1"/>
  <c r="S131" i="50"/>
  <c r="I213" i="51"/>
  <c r="K213" i="51" s="1"/>
  <c r="R213" i="50"/>
  <c r="L94" i="51"/>
  <c r="N94" i="51" s="1"/>
  <c r="S94" i="50"/>
  <c r="L91" i="53"/>
  <c r="N91" i="53" s="1"/>
  <c r="R36" i="50"/>
  <c r="I36" i="51"/>
  <c r="K36" i="51" s="1"/>
  <c r="I51" i="49"/>
  <c r="K51" i="49" s="1"/>
  <c r="R51" i="48"/>
  <c r="R167" i="50"/>
  <c r="I167" i="51"/>
  <c r="K167" i="51" s="1"/>
  <c r="S143" i="50"/>
  <c r="L143" i="51"/>
  <c r="N143" i="51" s="1"/>
  <c r="S30" i="49"/>
  <c r="L30" i="50"/>
  <c r="N30" i="50" s="1"/>
  <c r="L208" i="50"/>
  <c r="N208" i="50" s="1"/>
  <c r="S208" i="49"/>
  <c r="R116" i="50"/>
  <c r="I116" i="51"/>
  <c r="K116" i="51" s="1"/>
  <c r="L100" i="51"/>
  <c r="N100" i="51" s="1"/>
  <c r="S100" i="50"/>
  <c r="S182" i="50"/>
  <c r="L182" i="51"/>
  <c r="N182" i="51" s="1"/>
  <c r="L135" i="51"/>
  <c r="N135" i="51" s="1"/>
  <c r="S135" i="50"/>
  <c r="I77" i="51"/>
  <c r="K77" i="51" s="1"/>
  <c r="R77" i="50"/>
  <c r="I176" i="51"/>
  <c r="K176" i="51" s="1"/>
  <c r="R176" i="50"/>
  <c r="I14" i="49"/>
  <c r="K14" i="49" s="1"/>
  <c r="R14" i="48"/>
  <c r="S223" i="49"/>
  <c r="L223" i="50"/>
  <c r="N223" i="50" s="1"/>
  <c r="I199" i="51"/>
  <c r="K199" i="51" s="1"/>
  <c r="R199" i="50"/>
  <c r="L69" i="51"/>
  <c r="N69" i="51" s="1"/>
  <c r="S69" i="50"/>
  <c r="L147" i="53"/>
  <c r="N147" i="53" s="1"/>
  <c r="S147" i="51"/>
  <c r="L36" i="50"/>
  <c r="N36" i="50" s="1"/>
  <c r="S36" i="49"/>
  <c r="I126" i="51"/>
  <c r="K126" i="51" s="1"/>
  <c r="R126" i="50"/>
  <c r="R136" i="50"/>
  <c r="I136" i="51"/>
  <c r="K136" i="51" s="1"/>
  <c r="L90" i="51"/>
  <c r="N90" i="51" s="1"/>
  <c r="S90" i="50"/>
  <c r="I19" i="50"/>
  <c r="K19" i="50" s="1"/>
  <c r="R19" i="49"/>
  <c r="L204" i="50"/>
  <c r="N204" i="50" s="1"/>
  <c r="S204" i="49"/>
  <c r="I49" i="51"/>
  <c r="K49" i="51" s="1"/>
  <c r="R49" i="50"/>
  <c r="I204" i="49"/>
  <c r="K204" i="49" s="1"/>
  <c r="R204" i="48"/>
  <c r="I148" i="48"/>
  <c r="K148" i="48" s="1"/>
  <c r="R148" i="47"/>
  <c r="S169" i="50"/>
  <c r="L169" i="51"/>
  <c r="N169" i="51" s="1"/>
  <c r="I193" i="51"/>
  <c r="K193" i="51" s="1"/>
  <c r="R193" i="50"/>
  <c r="I187" i="51"/>
  <c r="K187" i="51" s="1"/>
  <c r="R187" i="50"/>
  <c r="L174" i="50"/>
  <c r="N174" i="50" s="1"/>
  <c r="S174" i="49"/>
  <c r="I89" i="51"/>
  <c r="K89" i="51" s="1"/>
  <c r="R89" i="50"/>
  <c r="L31" i="50"/>
  <c r="N31" i="50" s="1"/>
  <c r="S31" i="49"/>
  <c r="I177" i="51"/>
  <c r="K177" i="51" s="1"/>
  <c r="R177" i="50"/>
  <c r="L42" i="51"/>
  <c r="N42" i="51" s="1"/>
  <c r="S42" i="50"/>
  <c r="R34" i="50"/>
  <c r="I34" i="51"/>
  <c r="K34" i="51" s="1"/>
  <c r="R44" i="50"/>
  <c r="I44" i="51"/>
  <c r="K44" i="51" s="1"/>
  <c r="L195" i="50"/>
  <c r="N195" i="50" s="1"/>
  <c r="S195" i="49"/>
  <c r="R161" i="50"/>
  <c r="I161" i="51"/>
  <c r="K161" i="51" s="1"/>
  <c r="I192" i="50"/>
  <c r="K192" i="50" s="1"/>
  <c r="R192" i="49"/>
  <c r="S20" i="50"/>
  <c r="L20" i="51"/>
  <c r="N20" i="51" s="1"/>
  <c r="R166" i="50"/>
  <c r="I166" i="51"/>
  <c r="K166" i="51" s="1"/>
  <c r="I50" i="51"/>
  <c r="K50" i="51" s="1"/>
  <c r="R50" i="50"/>
  <c r="L130" i="50"/>
  <c r="N130" i="50" s="1"/>
  <c r="S130" i="49"/>
  <c r="L217" i="50"/>
  <c r="N217" i="50" s="1"/>
  <c r="S217" i="49"/>
  <c r="S88" i="50"/>
  <c r="L88" i="51"/>
  <c r="N88" i="51" s="1"/>
  <c r="I175" i="51"/>
  <c r="K175" i="51" s="1"/>
  <c r="R175" i="50"/>
  <c r="L129" i="53"/>
  <c r="N129" i="53" s="1"/>
  <c r="S129" i="51"/>
  <c r="I80" i="51"/>
  <c r="K80" i="51" s="1"/>
  <c r="R80" i="50"/>
  <c r="L89" i="51"/>
  <c r="N89" i="51" s="1"/>
  <c r="S89" i="50"/>
  <c r="O108" i="50"/>
  <c r="Q108" i="50" s="1"/>
  <c r="S108" i="49"/>
  <c r="I94" i="51"/>
  <c r="K94" i="51" s="1"/>
  <c r="R94" i="50"/>
  <c r="L128" i="51"/>
  <c r="N128" i="51" s="1"/>
  <c r="S128" i="50"/>
  <c r="I221" i="51"/>
  <c r="K221" i="51" s="1"/>
  <c r="R221" i="50"/>
  <c r="S166" i="50"/>
  <c r="L166" i="51"/>
  <c r="N166" i="51" s="1"/>
  <c r="I173" i="50"/>
  <c r="K173" i="50" s="1"/>
  <c r="R173" i="49"/>
  <c r="O201" i="49"/>
  <c r="Q201" i="49" s="1"/>
  <c r="S201" i="48"/>
  <c r="L99" i="51"/>
  <c r="N99" i="51" s="1"/>
  <c r="S99" i="50"/>
  <c r="L139" i="50"/>
  <c r="N139" i="50" s="1"/>
  <c r="S139" i="49"/>
  <c r="L150" i="50"/>
  <c r="N150" i="50" s="1"/>
  <c r="S150" i="49"/>
  <c r="I138" i="51"/>
  <c r="K138" i="51" s="1"/>
  <c r="R138" i="50"/>
  <c r="S164" i="49"/>
  <c r="L164" i="50"/>
  <c r="N164" i="50" s="1"/>
  <c r="I198" i="49"/>
  <c r="K198" i="49" s="1"/>
  <c r="R198" i="48"/>
  <c r="L127" i="50"/>
  <c r="N127" i="50" s="1"/>
  <c r="S127" i="49"/>
  <c r="I99" i="51"/>
  <c r="K99" i="51" s="1"/>
  <c r="R99" i="50"/>
  <c r="S16" i="51"/>
  <c r="L16" i="53"/>
  <c r="N16" i="53" s="1"/>
  <c r="S157" i="50"/>
  <c r="L157" i="51"/>
  <c r="N157" i="51" s="1"/>
  <c r="S86" i="50"/>
  <c r="L86" i="51"/>
  <c r="N86" i="51" s="1"/>
  <c r="L35" i="49"/>
  <c r="N35" i="49" s="1"/>
  <c r="S35" i="48"/>
  <c r="I68" i="51"/>
  <c r="K68" i="51" s="1"/>
  <c r="R68" i="50"/>
  <c r="I105" i="48"/>
  <c r="K105" i="48" s="1"/>
  <c r="R105" i="47"/>
  <c r="L137" i="51"/>
  <c r="N137" i="51" s="1"/>
  <c r="S137" i="50"/>
  <c r="L214" i="50"/>
  <c r="N214" i="50" s="1"/>
  <c r="S214" i="49"/>
  <c r="I181" i="50"/>
  <c r="K181" i="50" s="1"/>
  <c r="R181" i="49"/>
  <c r="L154" i="51"/>
  <c r="N154" i="51" s="1"/>
  <c r="S154" i="50"/>
  <c r="R129" i="50"/>
  <c r="I129" i="51"/>
  <c r="K129" i="51" s="1"/>
  <c r="L189" i="49"/>
  <c r="N189" i="49" s="1"/>
  <c r="S189" i="48"/>
  <c r="O105" i="48"/>
  <c r="Q105" i="48" s="1"/>
  <c r="S105" i="47"/>
  <c r="S168" i="50"/>
  <c r="L168" i="51"/>
  <c r="N168" i="51" s="1"/>
  <c r="S170" i="49"/>
  <c r="L170" i="50"/>
  <c r="N170" i="50" s="1"/>
  <c r="L64" i="53"/>
  <c r="N64" i="53" s="1"/>
  <c r="S64" i="51"/>
  <c r="L172" i="50"/>
  <c r="N172" i="50" s="1"/>
  <c r="S172" i="49"/>
  <c r="L85" i="51"/>
  <c r="N85" i="51" s="1"/>
  <c r="S85" i="50"/>
  <c r="L124" i="51"/>
  <c r="N124" i="51" s="1"/>
  <c r="S124" i="50"/>
  <c r="I163" i="51"/>
  <c r="K163" i="51" s="1"/>
  <c r="R163" i="50"/>
  <c r="R24" i="50"/>
  <c r="I24" i="51"/>
  <c r="K24" i="51" s="1"/>
  <c r="L77" i="51"/>
  <c r="N77" i="51" s="1"/>
  <c r="S77" i="50"/>
  <c r="I101" i="51"/>
  <c r="K101" i="51" s="1"/>
  <c r="R101" i="50"/>
  <c r="S183" i="50"/>
  <c r="L183" i="51"/>
  <c r="N183" i="51" s="1"/>
  <c r="I142" i="50"/>
  <c r="K142" i="50" s="1"/>
  <c r="R142" i="49"/>
  <c r="I222" i="49"/>
  <c r="K222" i="49" s="1"/>
  <c r="R222" i="48"/>
  <c r="R20" i="50"/>
  <c r="I20" i="51"/>
  <c r="K20" i="51" s="1"/>
  <c r="I135" i="51"/>
  <c r="K135" i="51" s="1"/>
  <c r="R135" i="50"/>
  <c r="L107" i="51"/>
  <c r="N107" i="51" s="1"/>
  <c r="S107" i="50"/>
  <c r="I191" i="51"/>
  <c r="K191" i="51" s="1"/>
  <c r="R191" i="50"/>
  <c r="R157" i="50"/>
  <c r="I157" i="51"/>
  <c r="K157" i="51" s="1"/>
  <c r="S203" i="49"/>
  <c r="L203" i="50"/>
  <c r="N203" i="50" s="1"/>
  <c r="I111" i="50"/>
  <c r="K111" i="50" s="1"/>
  <c r="R111" i="49"/>
  <c r="L175" i="51"/>
  <c r="N175" i="51" s="1"/>
  <c r="S175" i="50"/>
  <c r="S123" i="49"/>
  <c r="L123" i="50"/>
  <c r="N123" i="50" s="1"/>
  <c r="S63" i="50"/>
  <c r="L63" i="51"/>
  <c r="N63" i="51" s="1"/>
  <c r="L160" i="49"/>
  <c r="N160" i="49" s="1"/>
  <c r="S160" i="48"/>
  <c r="I124" i="49"/>
  <c r="K124" i="49" s="1"/>
  <c r="R124" i="48"/>
  <c r="S33" i="49"/>
  <c r="L33" i="50"/>
  <c r="N33" i="50" s="1"/>
  <c r="S220" i="49"/>
  <c r="L220" i="50"/>
  <c r="N220" i="50" s="1"/>
  <c r="S102" i="50"/>
  <c r="L102" i="51"/>
  <c r="N102" i="51" s="1"/>
  <c r="I63" i="51"/>
  <c r="K63" i="51" s="1"/>
  <c r="R63" i="50"/>
  <c r="I84" i="51"/>
  <c r="K84" i="51" s="1"/>
  <c r="R84" i="50"/>
  <c r="L132" i="51"/>
  <c r="N132" i="51" s="1"/>
  <c r="S132" i="50"/>
  <c r="I65" i="51"/>
  <c r="K65" i="51" s="1"/>
  <c r="R65" i="50"/>
  <c r="I225" i="50"/>
  <c r="K225" i="50" s="1"/>
  <c r="R225" i="49"/>
  <c r="I29" i="51"/>
  <c r="K29" i="51" s="1"/>
  <c r="R29" i="50"/>
  <c r="I209" i="51"/>
  <c r="K209" i="51" s="1"/>
  <c r="R209" i="50"/>
  <c r="L32" i="50"/>
  <c r="N32" i="50" s="1"/>
  <c r="S32" i="49"/>
  <c r="I86" i="51"/>
  <c r="K86" i="51" s="1"/>
  <c r="R86" i="50"/>
  <c r="I98" i="50"/>
  <c r="K98" i="50" s="1"/>
  <c r="R98" i="49"/>
  <c r="I184" i="48"/>
  <c r="K184" i="48" s="1"/>
  <c r="R184" i="47"/>
  <c r="I43" i="51"/>
  <c r="K43" i="51" s="1"/>
  <c r="R43" i="50"/>
  <c r="R224" i="50"/>
  <c r="I224" i="51"/>
  <c r="K224" i="51" s="1"/>
  <c r="L213" i="50"/>
  <c r="N213" i="50" s="1"/>
  <c r="S213" i="49"/>
  <c r="L111" i="50"/>
  <c r="N111" i="50" s="1"/>
  <c r="S111" i="49"/>
  <c r="S104" i="50"/>
  <c r="L104" i="51"/>
  <c r="N104" i="51" s="1"/>
  <c r="L53" i="51"/>
  <c r="N53" i="51" s="1"/>
  <c r="S53" i="50"/>
  <c r="S179" i="49"/>
  <c r="L179" i="50"/>
  <c r="N179" i="50" s="1"/>
  <c r="S148" i="47"/>
  <c r="L148" i="48"/>
  <c r="N148" i="48" s="1"/>
  <c r="L193" i="53"/>
  <c r="N193" i="53" s="1"/>
  <c r="S193" i="51"/>
  <c r="I217" i="51"/>
  <c r="K217" i="51" s="1"/>
  <c r="R217" i="50"/>
  <c r="I130" i="50"/>
  <c r="K130" i="50" s="1"/>
  <c r="R130" i="49"/>
  <c r="I211" i="50"/>
  <c r="K211" i="50" s="1"/>
  <c r="R211" i="49"/>
  <c r="S73" i="50"/>
  <c r="L73" i="51"/>
  <c r="N73" i="51" s="1"/>
  <c r="L96" i="51"/>
  <c r="N96" i="51" s="1"/>
  <c r="S96" i="50"/>
  <c r="L162" i="50"/>
  <c r="N162" i="50" s="1"/>
  <c r="S162" i="49"/>
  <c r="L59" i="50"/>
  <c r="N59" i="50" s="1"/>
  <c r="S59" i="49"/>
  <c r="L206" i="50"/>
  <c r="N206" i="50" s="1"/>
  <c r="S206" i="49"/>
  <c r="L54" i="50"/>
  <c r="N54" i="50" s="1"/>
  <c r="S54" i="49"/>
  <c r="I87" i="50"/>
  <c r="K87" i="50" s="1"/>
  <c r="R87" i="49"/>
  <c r="S29" i="49"/>
  <c r="L29" i="50"/>
  <c r="N29" i="50" s="1"/>
  <c r="L221" i="51"/>
  <c r="N221" i="51" s="1"/>
  <c r="S221" i="50"/>
  <c r="L176" i="51"/>
  <c r="N176" i="51" s="1"/>
  <c r="S176" i="50"/>
  <c r="I170" i="51"/>
  <c r="K170" i="51" s="1"/>
  <c r="R170" i="50"/>
  <c r="S173" i="47"/>
  <c r="L173" i="48"/>
  <c r="N173" i="48" s="1"/>
  <c r="I93" i="51"/>
  <c r="K93" i="51" s="1"/>
  <c r="R93" i="50"/>
  <c r="L39" i="54"/>
  <c r="N39" i="54" s="1"/>
  <c r="L39" i="55" s="1"/>
  <c r="N39" i="55" s="1"/>
  <c r="L39" i="56" s="1"/>
  <c r="N39" i="56" s="1"/>
  <c r="L39" i="57" s="1"/>
  <c r="N39" i="57" s="1"/>
  <c r="I152" i="51"/>
  <c r="K152" i="51" s="1"/>
  <c r="R152" i="50"/>
  <c r="S92" i="49"/>
  <c r="L92" i="50"/>
  <c r="N92" i="50" s="1"/>
  <c r="R185" i="46"/>
  <c r="I185" i="47"/>
  <c r="K185" i="47" s="1"/>
  <c r="L51" i="48"/>
  <c r="N51" i="48" s="1"/>
  <c r="S51" i="47"/>
  <c r="I159" i="51"/>
  <c r="K159" i="51" s="1"/>
  <c r="R159" i="50"/>
  <c r="I40" i="49"/>
  <c r="K40" i="49" s="1"/>
  <c r="R40" i="48"/>
  <c r="I103" i="51"/>
  <c r="K103" i="51" s="1"/>
  <c r="R103" i="50"/>
  <c r="I118" i="51"/>
  <c r="K118" i="51" s="1"/>
  <c r="R118" i="50"/>
  <c r="R55" i="50"/>
  <c r="I55" i="51"/>
  <c r="K55" i="51" s="1"/>
  <c r="L81" i="50"/>
  <c r="N81" i="50" s="1"/>
  <c r="S81" i="49"/>
  <c r="L136" i="51"/>
  <c r="N136" i="51" s="1"/>
  <c r="S136" i="50"/>
  <c r="I143" i="51"/>
  <c r="K143" i="51" s="1"/>
  <c r="R143" i="50"/>
  <c r="L112" i="51"/>
  <c r="N112" i="51" s="1"/>
  <c r="S112" i="50"/>
  <c r="S17" i="50"/>
  <c r="L17" i="51"/>
  <c r="N17" i="51" s="1"/>
  <c r="L18" i="51"/>
  <c r="N18" i="51" s="1"/>
  <c r="S18" i="50"/>
  <c r="I160" i="50"/>
  <c r="K160" i="50" s="1"/>
  <c r="R160" i="49"/>
  <c r="I162" i="51"/>
  <c r="K162" i="51" s="1"/>
  <c r="R162" i="50"/>
  <c r="L60" i="50"/>
  <c r="N60" i="50" s="1"/>
  <c r="S60" i="49"/>
  <c r="Z43" i="49" s="1"/>
  <c r="AA43" i="49" s="1"/>
  <c r="AC43" i="49" s="1"/>
  <c r="I66" i="48"/>
  <c r="K66" i="48" s="1"/>
  <c r="R66" i="47"/>
  <c r="L71" i="47"/>
  <c r="N71" i="47" s="1"/>
  <c r="S71" i="46"/>
  <c r="R91" i="47"/>
  <c r="I91" i="48"/>
  <c r="K91" i="48" s="1"/>
  <c r="I73" i="51"/>
  <c r="K73" i="51" s="1"/>
  <c r="R73" i="50"/>
  <c r="R30" i="50"/>
  <c r="I30" i="51"/>
  <c r="K30" i="51" s="1"/>
  <c r="S75" i="50"/>
  <c r="L75" i="51"/>
  <c r="N75" i="51" s="1"/>
  <c r="S202" i="50"/>
  <c r="L202" i="51"/>
  <c r="N202" i="51" s="1"/>
  <c r="I81" i="51"/>
  <c r="K81" i="51" s="1"/>
  <c r="R81" i="50"/>
  <c r="X43" i="49"/>
  <c r="S185" i="47"/>
  <c r="L185" i="48"/>
  <c r="N185" i="48" s="1"/>
  <c r="I150" i="50"/>
  <c r="K150" i="50" s="1"/>
  <c r="R150" i="49"/>
  <c r="I72" i="51"/>
  <c r="K72" i="51" s="1"/>
  <c r="R72" i="50"/>
  <c r="I179" i="51"/>
  <c r="K179" i="51" s="1"/>
  <c r="R179" i="50"/>
  <c r="L140" i="51"/>
  <c r="N140" i="51" s="1"/>
  <c r="S140" i="50"/>
  <c r="L196" i="53"/>
  <c r="N196" i="53" s="1"/>
  <c r="S196" i="51"/>
  <c r="I174" i="50"/>
  <c r="K174" i="50" s="1"/>
  <c r="R174" i="49"/>
  <c r="I52" i="49"/>
  <c r="K52" i="49" s="1"/>
  <c r="R52" i="48"/>
  <c r="Z42" i="49"/>
  <c r="AA42" i="49" s="1"/>
  <c r="AC42" i="49" s="1"/>
  <c r="R180" i="50"/>
  <c r="I180" i="51"/>
  <c r="K180" i="51" s="1"/>
  <c r="L149" i="51"/>
  <c r="N149" i="51" s="1"/>
  <c r="S149" i="50"/>
  <c r="L181" i="50"/>
  <c r="N181" i="50" s="1"/>
  <c r="S181" i="49"/>
  <c r="L153" i="53"/>
  <c r="N153" i="53" s="1"/>
  <c r="S153" i="51"/>
  <c r="I190" i="51"/>
  <c r="K190" i="51" s="1"/>
  <c r="R190" i="50"/>
  <c r="I71" i="50"/>
  <c r="K71" i="50" s="1"/>
  <c r="R71" i="49"/>
  <c r="L25" i="51"/>
  <c r="N25" i="51" s="1"/>
  <c r="S25" i="50"/>
  <c r="I212" i="51"/>
  <c r="K212" i="51" s="1"/>
  <c r="R212" i="50"/>
  <c r="I70" i="51"/>
  <c r="K70" i="51" s="1"/>
  <c r="R70" i="50"/>
  <c r="I195" i="50"/>
  <c r="K195" i="50" s="1"/>
  <c r="R195" i="49"/>
  <c r="S84" i="49"/>
  <c r="L84" i="50"/>
  <c r="N84" i="50" s="1"/>
  <c r="L113" i="51"/>
  <c r="N113" i="51" s="1"/>
  <c r="S113" i="50"/>
  <c r="L50" i="50"/>
  <c r="N50" i="50" s="1"/>
  <c r="S50" i="49"/>
  <c r="S83" i="50"/>
  <c r="L83" i="51"/>
  <c r="N83" i="51" s="1"/>
  <c r="R104" i="50"/>
  <c r="I104" i="51"/>
  <c r="K104" i="51" s="1"/>
  <c r="R131" i="50"/>
  <c r="I131" i="51"/>
  <c r="K131" i="51" s="1"/>
  <c r="I74" i="51"/>
  <c r="K74" i="51" s="1"/>
  <c r="R74" i="50"/>
  <c r="R200" i="50"/>
  <c r="I200" i="51"/>
  <c r="K200" i="51" s="1"/>
  <c r="X41" i="49"/>
  <c r="I155" i="51"/>
  <c r="K155" i="51" s="1"/>
  <c r="R155" i="50"/>
  <c r="I27" i="51"/>
  <c r="K27" i="51" s="1"/>
  <c r="R27" i="50"/>
  <c r="R22" i="50"/>
  <c r="I22" i="51"/>
  <c r="K22" i="51" s="1"/>
  <c r="I60" i="51"/>
  <c r="K60" i="51" s="1"/>
  <c r="R60" i="50"/>
  <c r="L219" i="50"/>
  <c r="N219" i="50" s="1"/>
  <c r="S219" i="49"/>
  <c r="L37" i="50"/>
  <c r="N37" i="50" s="1"/>
  <c r="S37" i="49"/>
  <c r="S212" i="49"/>
  <c r="L212" i="50"/>
  <c r="N212" i="50" s="1"/>
  <c r="I106" i="50"/>
  <c r="K106" i="50" s="1"/>
  <c r="R106" i="49"/>
  <c r="L146" i="51"/>
  <c r="N146" i="51" s="1"/>
  <c r="S146" i="50"/>
  <c r="I203" i="51"/>
  <c r="K203" i="51" s="1"/>
  <c r="R203" i="50"/>
  <c r="L109" i="51"/>
  <c r="N109" i="51" s="1"/>
  <c r="S109" i="50"/>
  <c r="I128" i="51"/>
  <c r="K128" i="51" s="1"/>
  <c r="R128" i="50"/>
  <c r="S80" i="51"/>
  <c r="L80" i="53"/>
  <c r="N80" i="53" s="1"/>
  <c r="S106" i="49"/>
  <c r="L106" i="50"/>
  <c r="N106" i="50" s="1"/>
  <c r="L116" i="51"/>
  <c r="N116" i="51" s="1"/>
  <c r="S116" i="50"/>
  <c r="L108" i="54"/>
  <c r="N108" i="54" s="1"/>
  <c r="L108" i="55" s="1"/>
  <c r="N108" i="55" s="1"/>
  <c r="I97" i="51"/>
  <c r="K97" i="51" s="1"/>
  <c r="R97" i="50"/>
  <c r="S194" i="50"/>
  <c r="L194" i="51"/>
  <c r="N194" i="51" s="1"/>
  <c r="R28" i="50"/>
  <c r="I28" i="51"/>
  <c r="K28" i="51" s="1"/>
  <c r="L110" i="50"/>
  <c r="N110" i="50" s="1"/>
  <c r="S110" i="49"/>
  <c r="S225" i="48"/>
  <c r="L225" i="49"/>
  <c r="N225" i="49" s="1"/>
  <c r="I169" i="51"/>
  <c r="K169" i="51" s="1"/>
  <c r="R169" i="50"/>
  <c r="S55" i="49"/>
  <c r="L55" i="50"/>
  <c r="N55" i="50" s="1"/>
  <c r="I197" i="50"/>
  <c r="K197" i="50" s="1"/>
  <c r="R197" i="49"/>
  <c r="S68" i="50"/>
  <c r="L68" i="51"/>
  <c r="N68" i="51" s="1"/>
  <c r="S70" i="50"/>
  <c r="L70" i="51"/>
  <c r="N70" i="51" s="1"/>
  <c r="I107" i="51"/>
  <c r="K107" i="51" s="1"/>
  <c r="R107" i="50"/>
  <c r="R32" i="50"/>
  <c r="I32" i="51"/>
  <c r="K32" i="51" s="1"/>
  <c r="I215" i="50"/>
  <c r="K215" i="50" s="1"/>
  <c r="R215" i="49"/>
  <c r="I67" i="50"/>
  <c r="K67" i="50" s="1"/>
  <c r="R67" i="49"/>
  <c r="S101" i="50"/>
  <c r="L101" i="51"/>
  <c r="N101" i="51" s="1"/>
  <c r="I182" i="51"/>
  <c r="K182" i="51" s="1"/>
  <c r="R182" i="50"/>
  <c r="I88" i="51"/>
  <c r="K88" i="51" s="1"/>
  <c r="R88" i="50"/>
  <c r="I62" i="51"/>
  <c r="K62" i="51" s="1"/>
  <c r="R62" i="50"/>
  <c r="L215" i="50"/>
  <c r="N215" i="50" s="1"/>
  <c r="S215" i="49"/>
  <c r="I154" i="51"/>
  <c r="K154" i="51" s="1"/>
  <c r="R154" i="50"/>
  <c r="R112" i="50"/>
  <c r="I112" i="51"/>
  <c r="K112" i="51" s="1"/>
  <c r="L65" i="51"/>
  <c r="N65" i="51" s="1"/>
  <c r="S65" i="50"/>
  <c r="S67" i="44"/>
  <c r="L67" i="46"/>
  <c r="N67" i="46" s="1"/>
  <c r="I58" i="51"/>
  <c r="K58" i="51" s="1"/>
  <c r="R58" i="50"/>
  <c r="I31" i="51"/>
  <c r="K31" i="51" s="1"/>
  <c r="R31" i="50"/>
  <c r="I69" i="51"/>
  <c r="K69" i="51" s="1"/>
  <c r="R69" i="50"/>
  <c r="S34" i="48"/>
  <c r="L34" i="49"/>
  <c r="N34" i="49" s="1"/>
  <c r="L171" i="51"/>
  <c r="N171" i="51" s="1"/>
  <c r="S171" i="50"/>
  <c r="R164" i="50"/>
  <c r="I164" i="51"/>
  <c r="K164" i="51" s="1"/>
  <c r="L118" i="51"/>
  <c r="N118" i="51" s="1"/>
  <c r="S118" i="50"/>
  <c r="S91" i="46"/>
  <c r="O91" i="47"/>
  <c r="Q91" i="47" s="1"/>
  <c r="L180" i="51"/>
  <c r="N180" i="51" s="1"/>
  <c r="S180" i="50"/>
  <c r="I178" i="50"/>
  <c r="K178" i="50" s="1"/>
  <c r="R178" i="49"/>
  <c r="I189" i="50"/>
  <c r="K189" i="50" s="1"/>
  <c r="R189" i="49"/>
  <c r="I15" i="50"/>
  <c r="K15" i="50" s="1"/>
  <c r="R15" i="49"/>
  <c r="R158" i="49"/>
  <c r="I158" i="50"/>
  <c r="K158" i="50" s="1"/>
  <c r="R188" i="49"/>
  <c r="I188" i="50"/>
  <c r="K188" i="50" s="1"/>
  <c r="I76" i="51"/>
  <c r="K76" i="51" s="1"/>
  <c r="R76" i="50"/>
  <c r="L24" i="51"/>
  <c r="N24" i="51" s="1"/>
  <c r="S24" i="50"/>
  <c r="S178" i="48"/>
  <c r="O178" i="49"/>
  <c r="Q178" i="49" s="1"/>
  <c r="I219" i="50"/>
  <c r="K219" i="50" s="1"/>
  <c r="R219" i="49"/>
  <c r="R218" i="50"/>
  <c r="I218" i="51"/>
  <c r="K218" i="51" s="1"/>
  <c r="R220" i="50"/>
  <c r="I220" i="51"/>
  <c r="K220" i="51" s="1"/>
  <c r="I82" i="51"/>
  <c r="K82" i="51" s="1"/>
  <c r="R82" i="50"/>
  <c r="I39" i="49"/>
  <c r="K39" i="49" s="1"/>
  <c r="R39" i="48"/>
  <c r="S218" i="49"/>
  <c r="L218" i="50"/>
  <c r="N218" i="50" s="1"/>
  <c r="S74" i="50"/>
  <c r="L74" i="51"/>
  <c r="N74" i="51" s="1"/>
  <c r="L151" i="51"/>
  <c r="N151" i="51" s="1"/>
  <c r="S151" i="50"/>
  <c r="L52" i="51"/>
  <c r="N52" i="51" s="1"/>
  <c r="I23" i="51"/>
  <c r="K23" i="51" s="1"/>
  <c r="R23" i="50"/>
  <c r="I57" i="50"/>
  <c r="K57" i="50" s="1"/>
  <c r="R57" i="49"/>
  <c r="O40" i="48"/>
  <c r="Q40" i="48" s="1"/>
  <c r="S40" i="47"/>
  <c r="L210" i="48"/>
  <c r="N210" i="48" s="1"/>
  <c r="S210" i="47"/>
  <c r="I210" i="50"/>
  <c r="K210" i="50" s="1"/>
  <c r="R210" i="49"/>
  <c r="I75" i="51"/>
  <c r="K75" i="51" s="1"/>
  <c r="R75" i="50"/>
  <c r="I41" i="51"/>
  <c r="K41" i="51" s="1"/>
  <c r="R41" i="50"/>
  <c r="I109" i="51"/>
  <c r="K109" i="51" s="1"/>
  <c r="R109" i="50"/>
  <c r="L48" i="51"/>
  <c r="N48" i="51" s="1"/>
  <c r="S48" i="50"/>
  <c r="X43" i="50"/>
  <c r="L82" i="50"/>
  <c r="N82" i="50" s="1"/>
  <c r="S82" i="49"/>
  <c r="S209" i="50"/>
  <c r="L209" i="51"/>
  <c r="N209" i="51" s="1"/>
  <c r="R59" i="50"/>
  <c r="I59" i="51"/>
  <c r="K59" i="51" s="1"/>
  <c r="I171" i="51"/>
  <c r="K171" i="51" s="1"/>
  <c r="R171" i="50"/>
  <c r="S41" i="49"/>
  <c r="L41" i="50"/>
  <c r="N41" i="50" s="1"/>
  <c r="L47" i="51"/>
  <c r="N47" i="51" s="1"/>
  <c r="S47" i="50"/>
  <c r="X42" i="50"/>
  <c r="I56" i="51"/>
  <c r="K56" i="51" s="1"/>
  <c r="R56" i="50"/>
  <c r="I79" i="51"/>
  <c r="K79" i="51" s="1"/>
  <c r="R79" i="50"/>
  <c r="S62" i="50"/>
  <c r="L62" i="51"/>
  <c r="N62" i="51" s="1"/>
  <c r="R202" i="50"/>
  <c r="I202" i="51"/>
  <c r="K202" i="51" s="1"/>
  <c r="I37" i="51"/>
  <c r="K37" i="51" s="1"/>
  <c r="R37" i="50"/>
  <c r="I53" i="51"/>
  <c r="K53" i="51" s="1"/>
  <c r="R53" i="50"/>
  <c r="I64" i="51"/>
  <c r="K64" i="51" s="1"/>
  <c r="R64" i="50"/>
  <c r="L61" i="50"/>
  <c r="N61" i="50" s="1"/>
  <c r="S61" i="49"/>
  <c r="Z44" i="49" s="1"/>
  <c r="AA44" i="49" s="1"/>
  <c r="AC44" i="49" s="1"/>
  <c r="X44" i="49"/>
  <c r="I172" i="51"/>
  <c r="K172" i="51" s="1"/>
  <c r="R172" i="50"/>
  <c r="S72" i="50"/>
  <c r="L72" i="51"/>
  <c r="N72" i="51" s="1"/>
  <c r="I47" i="51"/>
  <c r="K47" i="51" s="1"/>
  <c r="W42" i="50"/>
  <c r="R47" i="50"/>
  <c r="I205" i="47"/>
  <c r="K205" i="47" s="1"/>
  <c r="R205" i="46"/>
  <c r="R13" i="47"/>
  <c r="I13" i="48"/>
  <c r="K13" i="48" s="1"/>
  <c r="R141" i="50"/>
  <c r="I141" i="51"/>
  <c r="K141" i="51" s="1"/>
  <c r="L46" i="51"/>
  <c r="N46" i="51" s="1"/>
  <c r="X41" i="50"/>
  <c r="S46" i="50"/>
  <c r="S207" i="49"/>
  <c r="L207" i="50"/>
  <c r="N207" i="50" s="1"/>
  <c r="R132" i="50"/>
  <c r="I132" i="51"/>
  <c r="K132" i="51" s="1"/>
  <c r="L22" i="51"/>
  <c r="N22" i="51" s="1"/>
  <c r="S22" i="50"/>
  <c r="S165" i="51"/>
  <c r="L165" i="53"/>
  <c r="N165" i="53" s="1"/>
  <c r="R121" i="48"/>
  <c r="I121" i="49"/>
  <c r="K121" i="49" s="1"/>
  <c r="L45" i="50"/>
  <c r="N45" i="50" s="1"/>
  <c r="S45" i="49"/>
  <c r="R140" i="50"/>
  <c r="I140" i="51"/>
  <c r="K140" i="51" s="1"/>
  <c r="W43" i="50"/>
  <c r="I48" i="51"/>
  <c r="K48" i="51" s="1"/>
  <c r="R48" i="50"/>
  <c r="L211" i="50"/>
  <c r="N211" i="50" s="1"/>
  <c r="S211" i="49"/>
  <c r="L126" i="51"/>
  <c r="N126" i="51" s="1"/>
  <c r="S126" i="50"/>
  <c r="R194" i="50"/>
  <c r="I194" i="51"/>
  <c r="K194" i="51" s="1"/>
  <c r="L23" i="51"/>
  <c r="N23" i="51" s="1"/>
  <c r="S23" i="50"/>
  <c r="L167" i="50"/>
  <c r="N167" i="50" s="1"/>
  <c r="S167" i="49"/>
  <c r="L27" i="51"/>
  <c r="N27" i="51" s="1"/>
  <c r="S27" i="50"/>
  <c r="I207" i="51"/>
  <c r="K207" i="51" s="1"/>
  <c r="R207" i="50"/>
  <c r="L76" i="51"/>
  <c r="N76" i="51" s="1"/>
  <c r="S76" i="50"/>
  <c r="R125" i="50"/>
  <c r="I125" i="51"/>
  <c r="K125" i="51" s="1"/>
  <c r="S44" i="51"/>
  <c r="L44" i="53"/>
  <c r="N44" i="53" s="1"/>
  <c r="I201" i="50"/>
  <c r="K201" i="50" s="1"/>
  <c r="R201" i="49"/>
  <c r="S38" i="50"/>
  <c r="L38" i="51"/>
  <c r="N38" i="51" s="1"/>
  <c r="L141" i="50"/>
  <c r="N141" i="50" s="1"/>
  <c r="S141" i="49"/>
  <c r="O52" i="48"/>
  <c r="Q52" i="48" s="1"/>
  <c r="S52" i="47"/>
  <c r="L19" i="48"/>
  <c r="N19" i="48" s="1"/>
  <c r="S19" i="47"/>
  <c r="I183" i="51"/>
  <c r="K183" i="51" s="1"/>
  <c r="R183" i="50"/>
  <c r="S188" i="48"/>
  <c r="L188" i="49"/>
  <c r="N188" i="49" s="1"/>
  <c r="I208" i="50"/>
  <c r="K208" i="50" s="1"/>
  <c r="R208" i="49"/>
  <c r="I115" i="51"/>
  <c r="K115" i="51" s="1"/>
  <c r="R115" i="50"/>
  <c r="I25" i="51"/>
  <c r="K25" i="51" s="1"/>
  <c r="R25" i="50"/>
  <c r="R110" i="50"/>
  <c r="I110" i="51"/>
  <c r="K110" i="51" s="1"/>
  <c r="I186" i="50"/>
  <c r="K186" i="50" s="1"/>
  <c r="R186" i="49"/>
  <c r="I223" i="50"/>
  <c r="K223" i="50" s="1"/>
  <c r="R223" i="49"/>
  <c r="I113" i="51"/>
  <c r="K113" i="51" s="1"/>
  <c r="R113" i="50"/>
  <c r="L184" i="48"/>
  <c r="N184" i="48" s="1"/>
  <c r="S184" i="47"/>
  <c r="I151" i="51"/>
  <c r="K151" i="51" s="1"/>
  <c r="R151" i="50"/>
  <c r="I119" i="51"/>
  <c r="K119" i="51" s="1"/>
  <c r="R119" i="50"/>
  <c r="I90" i="51"/>
  <c r="K90" i="51" s="1"/>
  <c r="R90" i="50"/>
  <c r="I92" i="50"/>
  <c r="K92" i="50" s="1"/>
  <c r="R92" i="49"/>
  <c r="I85" i="50"/>
  <c r="K85" i="50" s="1"/>
  <c r="R85" i="49"/>
  <c r="I134" i="51"/>
  <c r="K134" i="51" s="1"/>
  <c r="R134" i="50"/>
  <c r="R123" i="50"/>
  <c r="I123" i="51"/>
  <c r="K123" i="51" s="1"/>
  <c r="L133" i="51"/>
  <c r="N133" i="51" s="1"/>
  <c r="S133" i="50"/>
  <c r="L119" i="51"/>
  <c r="N119" i="51" s="1"/>
  <c r="S119" i="50"/>
  <c r="S156" i="50"/>
  <c r="L156" i="51"/>
  <c r="N156" i="51" s="1"/>
  <c r="S205" i="48"/>
  <c r="L205" i="49"/>
  <c r="N205" i="49" s="1"/>
  <c r="R16" i="50"/>
  <c r="I16" i="51"/>
  <c r="K16" i="51" s="1"/>
  <c r="R102" i="50"/>
  <c r="I102" i="51"/>
  <c r="K102" i="51" s="1"/>
  <c r="I165" i="51"/>
  <c r="K165" i="51" s="1"/>
  <c r="R165" i="50"/>
  <c r="AC41" i="47"/>
  <c r="AC45" i="47" s="1"/>
  <c r="AA45" i="47"/>
  <c r="I114" i="51"/>
  <c r="K114" i="51" s="1"/>
  <c r="R114" i="50"/>
  <c r="L177" i="53"/>
  <c r="N177" i="53" s="1"/>
  <c r="S177" i="51"/>
  <c r="I100" i="51"/>
  <c r="K100" i="51" s="1"/>
  <c r="R100" i="50"/>
  <c r="R139" i="50"/>
  <c r="I139" i="51"/>
  <c r="K139" i="51" s="1"/>
  <c r="L138" i="51"/>
  <c r="N138" i="51" s="1"/>
  <c r="S138" i="50"/>
  <c r="I156" i="51"/>
  <c r="K156" i="51" s="1"/>
  <c r="R156" i="50"/>
  <c r="S121" i="46"/>
  <c r="L121" i="47"/>
  <c r="N121" i="47" s="1"/>
  <c r="S13" i="44"/>
  <c r="O13" i="46"/>
  <c r="Q13" i="46" s="1"/>
  <c r="S14" i="44"/>
  <c r="L14" i="46"/>
  <c r="N14" i="46" s="1"/>
  <c r="K144" i="44"/>
  <c r="N120" i="44"/>
  <c r="N66" i="44"/>
  <c r="L40" i="57" l="1"/>
  <c r="N40" i="57" s="1"/>
  <c r="L105" i="56"/>
  <c r="N105" i="56" s="1"/>
  <c r="L178" i="57"/>
  <c r="N178" i="57" s="1"/>
  <c r="L108" i="56"/>
  <c r="N108" i="56" s="1"/>
  <c r="L13" i="57"/>
  <c r="N13" i="57" s="1"/>
  <c r="I90" i="53"/>
  <c r="K90" i="53" s="1"/>
  <c r="R90" i="51"/>
  <c r="L156" i="53"/>
  <c r="N156" i="53" s="1"/>
  <c r="S156" i="51"/>
  <c r="S188" i="49"/>
  <c r="L188" i="50"/>
  <c r="N188" i="50" s="1"/>
  <c r="R100" i="51"/>
  <c r="I100" i="53"/>
  <c r="K100" i="53" s="1"/>
  <c r="R114" i="51"/>
  <c r="I114" i="53"/>
  <c r="K114" i="53" s="1"/>
  <c r="I134" i="53"/>
  <c r="K134" i="53" s="1"/>
  <c r="R134" i="51"/>
  <c r="I119" i="53"/>
  <c r="K119" i="53" s="1"/>
  <c r="R119" i="51"/>
  <c r="I223" i="51"/>
  <c r="K223" i="51" s="1"/>
  <c r="R223" i="50"/>
  <c r="I115" i="53"/>
  <c r="K115" i="53" s="1"/>
  <c r="R115" i="51"/>
  <c r="L141" i="51"/>
  <c r="N141" i="51" s="1"/>
  <c r="S141" i="50"/>
  <c r="S167" i="50"/>
  <c r="L167" i="51"/>
  <c r="N167" i="51" s="1"/>
  <c r="L211" i="51"/>
  <c r="N211" i="51" s="1"/>
  <c r="S211" i="50"/>
  <c r="I121" i="50"/>
  <c r="K121" i="50" s="1"/>
  <c r="R121" i="49"/>
  <c r="S120" i="44"/>
  <c r="L120" i="46"/>
  <c r="N120" i="46" s="1"/>
  <c r="S13" i="46"/>
  <c r="O13" i="47"/>
  <c r="Q13" i="47" s="1"/>
  <c r="R139" i="51"/>
  <c r="I139" i="53"/>
  <c r="K139" i="53" s="1"/>
  <c r="R102" i="51"/>
  <c r="I102" i="53"/>
  <c r="K102" i="53" s="1"/>
  <c r="L205" i="50"/>
  <c r="N205" i="50" s="1"/>
  <c r="S205" i="49"/>
  <c r="I123" i="53"/>
  <c r="K123" i="53" s="1"/>
  <c r="R123" i="51"/>
  <c r="L38" i="53"/>
  <c r="N38" i="53" s="1"/>
  <c r="S38" i="51"/>
  <c r="L44" i="54"/>
  <c r="N44" i="54" s="1"/>
  <c r="S44" i="53"/>
  <c r="S22" i="51"/>
  <c r="L22" i="53"/>
  <c r="N22" i="53" s="1"/>
  <c r="I141" i="53"/>
  <c r="K141" i="53" s="1"/>
  <c r="R141" i="51"/>
  <c r="W42" i="51"/>
  <c r="I47" i="53"/>
  <c r="K47" i="53" s="1"/>
  <c r="R47" i="51"/>
  <c r="I172" i="53"/>
  <c r="K172" i="53" s="1"/>
  <c r="R172" i="51"/>
  <c r="L62" i="53"/>
  <c r="N62" i="53" s="1"/>
  <c r="S62" i="51"/>
  <c r="L47" i="53"/>
  <c r="N47" i="53" s="1"/>
  <c r="S47" i="51"/>
  <c r="R171" i="51"/>
  <c r="I171" i="53"/>
  <c r="K171" i="53" s="1"/>
  <c r="S218" i="50"/>
  <c r="L218" i="51"/>
  <c r="N218" i="51" s="1"/>
  <c r="I218" i="53"/>
  <c r="K218" i="53" s="1"/>
  <c r="R218" i="51"/>
  <c r="O178" i="50"/>
  <c r="Q178" i="50" s="1"/>
  <c r="S178" i="49"/>
  <c r="S24" i="51"/>
  <c r="L24" i="53"/>
  <c r="N24" i="53" s="1"/>
  <c r="I15" i="51"/>
  <c r="K15" i="51" s="1"/>
  <c r="R15" i="50"/>
  <c r="I178" i="51"/>
  <c r="K178" i="51" s="1"/>
  <c r="R178" i="50"/>
  <c r="R31" i="51"/>
  <c r="I31" i="53"/>
  <c r="K31" i="53" s="1"/>
  <c r="L215" i="51"/>
  <c r="N215" i="51" s="1"/>
  <c r="S215" i="50"/>
  <c r="I88" i="53"/>
  <c r="K88" i="53" s="1"/>
  <c r="R88" i="51"/>
  <c r="I215" i="51"/>
  <c r="K215" i="51" s="1"/>
  <c r="R215" i="50"/>
  <c r="I107" i="53"/>
  <c r="K107" i="53" s="1"/>
  <c r="R107" i="51"/>
  <c r="R97" i="51"/>
  <c r="I97" i="53"/>
  <c r="K97" i="53" s="1"/>
  <c r="L116" i="53"/>
  <c r="N116" i="53" s="1"/>
  <c r="S116" i="51"/>
  <c r="S109" i="51"/>
  <c r="L109" i="53"/>
  <c r="N109" i="53" s="1"/>
  <c r="L146" i="53"/>
  <c r="N146" i="53" s="1"/>
  <c r="S146" i="51"/>
  <c r="L219" i="51"/>
  <c r="N219" i="51" s="1"/>
  <c r="S219" i="50"/>
  <c r="R155" i="51"/>
  <c r="I155" i="53"/>
  <c r="K155" i="53" s="1"/>
  <c r="I104" i="53"/>
  <c r="K104" i="53" s="1"/>
  <c r="R104" i="51"/>
  <c r="L113" i="53"/>
  <c r="N113" i="53" s="1"/>
  <c r="S113" i="51"/>
  <c r="I195" i="51"/>
  <c r="K195" i="51" s="1"/>
  <c r="R195" i="50"/>
  <c r="I212" i="53"/>
  <c r="K212" i="53" s="1"/>
  <c r="R212" i="51"/>
  <c r="I71" i="51"/>
  <c r="K71" i="51" s="1"/>
  <c r="R71" i="50"/>
  <c r="L153" i="54"/>
  <c r="N153" i="54" s="1"/>
  <c r="S153" i="53"/>
  <c r="L149" i="53"/>
  <c r="N149" i="53" s="1"/>
  <c r="S149" i="51"/>
  <c r="I66" i="49"/>
  <c r="K66" i="49" s="1"/>
  <c r="R66" i="48"/>
  <c r="I162" i="53"/>
  <c r="K162" i="53" s="1"/>
  <c r="R162" i="51"/>
  <c r="S18" i="51"/>
  <c r="L18" i="53"/>
  <c r="N18" i="53" s="1"/>
  <c r="S112" i="51"/>
  <c r="L112" i="53"/>
  <c r="N112" i="53" s="1"/>
  <c r="L136" i="53"/>
  <c r="N136" i="53" s="1"/>
  <c r="S136" i="51"/>
  <c r="I103" i="53"/>
  <c r="K103" i="53" s="1"/>
  <c r="R103" i="51"/>
  <c r="I159" i="53"/>
  <c r="K159" i="53" s="1"/>
  <c r="R159" i="51"/>
  <c r="I152" i="53"/>
  <c r="K152" i="53" s="1"/>
  <c r="R152" i="51"/>
  <c r="I93" i="53"/>
  <c r="K93" i="53" s="1"/>
  <c r="R93" i="51"/>
  <c r="L73" i="53"/>
  <c r="N73" i="53" s="1"/>
  <c r="S73" i="51"/>
  <c r="L179" i="51"/>
  <c r="N179" i="51" s="1"/>
  <c r="S179" i="50"/>
  <c r="S104" i="51"/>
  <c r="L104" i="53"/>
  <c r="N104" i="53" s="1"/>
  <c r="L102" i="53"/>
  <c r="N102" i="53" s="1"/>
  <c r="S102" i="51"/>
  <c r="S33" i="50"/>
  <c r="L33" i="51"/>
  <c r="N33" i="51" s="1"/>
  <c r="L123" i="51"/>
  <c r="N123" i="51" s="1"/>
  <c r="S123" i="50"/>
  <c r="R157" i="51"/>
  <c r="I157" i="53"/>
  <c r="K157" i="53" s="1"/>
  <c r="I20" i="53"/>
  <c r="K20" i="53" s="1"/>
  <c r="R20" i="51"/>
  <c r="I24" i="53"/>
  <c r="K24" i="53" s="1"/>
  <c r="R24" i="51"/>
  <c r="L170" i="51"/>
  <c r="N170" i="51" s="1"/>
  <c r="S170" i="50"/>
  <c r="I129" i="53"/>
  <c r="K129" i="53" s="1"/>
  <c r="R129" i="51"/>
  <c r="S86" i="51"/>
  <c r="L86" i="53"/>
  <c r="N86" i="53" s="1"/>
  <c r="S16" i="53"/>
  <c r="L16" i="54"/>
  <c r="N16" i="54" s="1"/>
  <c r="S164" i="50"/>
  <c r="L164" i="51"/>
  <c r="N164" i="51" s="1"/>
  <c r="S88" i="51"/>
  <c r="L88" i="53"/>
  <c r="N88" i="53" s="1"/>
  <c r="I166" i="53"/>
  <c r="K166" i="53" s="1"/>
  <c r="R166" i="51"/>
  <c r="I34" i="53"/>
  <c r="K34" i="53" s="1"/>
  <c r="R34" i="51"/>
  <c r="L169" i="53"/>
  <c r="N169" i="53" s="1"/>
  <c r="S169" i="51"/>
  <c r="L182" i="53"/>
  <c r="N182" i="53" s="1"/>
  <c r="S182" i="51"/>
  <c r="I116" i="53"/>
  <c r="K116" i="53" s="1"/>
  <c r="R116" i="51"/>
  <c r="L30" i="51"/>
  <c r="N30" i="51" s="1"/>
  <c r="S30" i="50"/>
  <c r="R167" i="51"/>
  <c r="I167" i="53"/>
  <c r="K167" i="53" s="1"/>
  <c r="I36" i="53"/>
  <c r="K36" i="53" s="1"/>
  <c r="R36" i="51"/>
  <c r="S103" i="51"/>
  <c r="L103" i="53"/>
  <c r="N103" i="53" s="1"/>
  <c r="AA41" i="49"/>
  <c r="Z45" i="49"/>
  <c r="L198" i="49"/>
  <c r="N198" i="49" s="1"/>
  <c r="S198" i="48"/>
  <c r="L122" i="50"/>
  <c r="N122" i="50" s="1"/>
  <c r="S122" i="49"/>
  <c r="I153" i="53"/>
  <c r="K153" i="53" s="1"/>
  <c r="R153" i="51"/>
  <c r="S43" i="51"/>
  <c r="L43" i="53"/>
  <c r="N43" i="53" s="1"/>
  <c r="S224" i="49"/>
  <c r="L224" i="50"/>
  <c r="N224" i="50" s="1"/>
  <c r="S15" i="47"/>
  <c r="L15" i="48"/>
  <c r="N15" i="48" s="1"/>
  <c r="S93" i="51"/>
  <c r="L93" i="53"/>
  <c r="N93" i="53" s="1"/>
  <c r="I83" i="53"/>
  <c r="K83" i="53" s="1"/>
  <c r="R83" i="51"/>
  <c r="R17" i="51"/>
  <c r="I17" i="53"/>
  <c r="K17" i="53" s="1"/>
  <c r="I33" i="51"/>
  <c r="K33" i="51" s="1"/>
  <c r="R33" i="50"/>
  <c r="I35" i="51"/>
  <c r="K35" i="51" s="1"/>
  <c r="R35" i="50"/>
  <c r="S134" i="51"/>
  <c r="L134" i="53"/>
  <c r="N134" i="53" s="1"/>
  <c r="I46" i="53"/>
  <c r="K46" i="53" s="1"/>
  <c r="R46" i="51"/>
  <c r="W41" i="51"/>
  <c r="L200" i="53"/>
  <c r="N200" i="53" s="1"/>
  <c r="S200" i="51"/>
  <c r="I145" i="47"/>
  <c r="K145" i="47" s="1"/>
  <c r="R145" i="46"/>
  <c r="I85" i="51"/>
  <c r="K85" i="51" s="1"/>
  <c r="R85" i="50"/>
  <c r="R151" i="51"/>
  <c r="I151" i="53"/>
  <c r="K151" i="53" s="1"/>
  <c r="I113" i="53"/>
  <c r="K113" i="53" s="1"/>
  <c r="R113" i="51"/>
  <c r="R186" i="50"/>
  <c r="I186" i="51"/>
  <c r="K186" i="51" s="1"/>
  <c r="R25" i="51"/>
  <c r="I25" i="53"/>
  <c r="K25" i="53" s="1"/>
  <c r="I208" i="51"/>
  <c r="K208" i="51" s="1"/>
  <c r="R208" i="50"/>
  <c r="I183" i="53"/>
  <c r="K183" i="53" s="1"/>
  <c r="R183" i="51"/>
  <c r="O52" i="49"/>
  <c r="Q52" i="49" s="1"/>
  <c r="S52" i="48"/>
  <c r="S76" i="51"/>
  <c r="L76" i="53"/>
  <c r="N76" i="53" s="1"/>
  <c r="S27" i="51"/>
  <c r="L27" i="53"/>
  <c r="N27" i="53" s="1"/>
  <c r="S23" i="51"/>
  <c r="L23" i="53"/>
  <c r="N23" i="53" s="1"/>
  <c r="L126" i="53"/>
  <c r="N126" i="53" s="1"/>
  <c r="S126" i="51"/>
  <c r="I48" i="53"/>
  <c r="K48" i="53" s="1"/>
  <c r="R48" i="51"/>
  <c r="W43" i="51"/>
  <c r="S165" i="53"/>
  <c r="L165" i="54"/>
  <c r="N165" i="54" s="1"/>
  <c r="I132" i="53"/>
  <c r="K132" i="53" s="1"/>
  <c r="R132" i="51"/>
  <c r="I205" i="48"/>
  <c r="K205" i="48" s="1"/>
  <c r="R205" i="47"/>
  <c r="L72" i="53"/>
  <c r="N72" i="53" s="1"/>
  <c r="S72" i="51"/>
  <c r="R64" i="51"/>
  <c r="I64" i="53"/>
  <c r="K64" i="53" s="1"/>
  <c r="I37" i="53"/>
  <c r="K37" i="53" s="1"/>
  <c r="R37" i="51"/>
  <c r="R56" i="51"/>
  <c r="I56" i="53"/>
  <c r="K56" i="53" s="1"/>
  <c r="L41" i="51"/>
  <c r="N41" i="51" s="1"/>
  <c r="S41" i="50"/>
  <c r="R59" i="51"/>
  <c r="I59" i="53"/>
  <c r="K59" i="53" s="1"/>
  <c r="S48" i="51"/>
  <c r="L48" i="53"/>
  <c r="N48" i="53" s="1"/>
  <c r="R41" i="51"/>
  <c r="I41" i="53"/>
  <c r="K41" i="53" s="1"/>
  <c r="I210" i="51"/>
  <c r="K210" i="51" s="1"/>
  <c r="R210" i="50"/>
  <c r="O40" i="49"/>
  <c r="Q40" i="49" s="1"/>
  <c r="S40" i="48"/>
  <c r="I23" i="53"/>
  <c r="K23" i="53" s="1"/>
  <c r="R23" i="51"/>
  <c r="L151" i="53"/>
  <c r="N151" i="53" s="1"/>
  <c r="S151" i="51"/>
  <c r="I82" i="53"/>
  <c r="K82" i="53" s="1"/>
  <c r="R82" i="51"/>
  <c r="I158" i="51"/>
  <c r="K158" i="51" s="1"/>
  <c r="R158" i="50"/>
  <c r="R32" i="51"/>
  <c r="I32" i="53"/>
  <c r="K32" i="53" s="1"/>
  <c r="L70" i="53"/>
  <c r="N70" i="53" s="1"/>
  <c r="S70" i="51"/>
  <c r="L194" i="53"/>
  <c r="N194" i="53" s="1"/>
  <c r="S194" i="51"/>
  <c r="L106" i="51"/>
  <c r="N106" i="51" s="1"/>
  <c r="S106" i="50"/>
  <c r="X45" i="49"/>
  <c r="I74" i="53"/>
  <c r="K74" i="53" s="1"/>
  <c r="R74" i="51"/>
  <c r="L50" i="51"/>
  <c r="N50" i="51" s="1"/>
  <c r="S50" i="50"/>
  <c r="S84" i="50"/>
  <c r="L84" i="51"/>
  <c r="N84" i="51" s="1"/>
  <c r="R180" i="51"/>
  <c r="I180" i="53"/>
  <c r="K180" i="53" s="1"/>
  <c r="I52" i="50"/>
  <c r="K52" i="50" s="1"/>
  <c r="R52" i="49"/>
  <c r="S196" i="53"/>
  <c r="L196" i="54"/>
  <c r="N196" i="54" s="1"/>
  <c r="I179" i="53"/>
  <c r="K179" i="53" s="1"/>
  <c r="R179" i="51"/>
  <c r="R150" i="50"/>
  <c r="I150" i="51"/>
  <c r="K150" i="51" s="1"/>
  <c r="S75" i="51"/>
  <c r="L75" i="53"/>
  <c r="N75" i="53" s="1"/>
  <c r="L17" i="53"/>
  <c r="N17" i="53" s="1"/>
  <c r="S17" i="51"/>
  <c r="L92" i="51"/>
  <c r="N92" i="51" s="1"/>
  <c r="S92" i="50"/>
  <c r="S173" i="48"/>
  <c r="L173" i="49"/>
  <c r="N173" i="49" s="1"/>
  <c r="I170" i="53"/>
  <c r="K170" i="53" s="1"/>
  <c r="R170" i="51"/>
  <c r="L221" i="53"/>
  <c r="N221" i="53" s="1"/>
  <c r="S221" i="51"/>
  <c r="I87" i="51"/>
  <c r="K87" i="51" s="1"/>
  <c r="R87" i="50"/>
  <c r="L206" i="51"/>
  <c r="N206" i="51" s="1"/>
  <c r="S206" i="50"/>
  <c r="L162" i="51"/>
  <c r="N162" i="51" s="1"/>
  <c r="S162" i="50"/>
  <c r="I130" i="51"/>
  <c r="K130" i="51" s="1"/>
  <c r="R130" i="50"/>
  <c r="L193" i="54"/>
  <c r="N193" i="54" s="1"/>
  <c r="S193" i="53"/>
  <c r="S213" i="50"/>
  <c r="L213" i="51"/>
  <c r="N213" i="51" s="1"/>
  <c r="I43" i="53"/>
  <c r="K43" i="53" s="1"/>
  <c r="R43" i="51"/>
  <c r="I98" i="51"/>
  <c r="K98" i="51" s="1"/>
  <c r="R98" i="50"/>
  <c r="L32" i="51"/>
  <c r="N32" i="51" s="1"/>
  <c r="S32" i="50"/>
  <c r="R29" i="51"/>
  <c r="I29" i="53"/>
  <c r="K29" i="53" s="1"/>
  <c r="I65" i="53"/>
  <c r="K65" i="53" s="1"/>
  <c r="R65" i="51"/>
  <c r="I84" i="53"/>
  <c r="K84" i="53" s="1"/>
  <c r="R84" i="51"/>
  <c r="L160" i="50"/>
  <c r="N160" i="50" s="1"/>
  <c r="S160" i="49"/>
  <c r="I111" i="51"/>
  <c r="K111" i="51" s="1"/>
  <c r="R111" i="50"/>
  <c r="S107" i="51"/>
  <c r="L107" i="53"/>
  <c r="N107" i="53" s="1"/>
  <c r="I142" i="51"/>
  <c r="K142" i="51" s="1"/>
  <c r="R142" i="50"/>
  <c r="I101" i="53"/>
  <c r="K101" i="53" s="1"/>
  <c r="R101" i="51"/>
  <c r="S124" i="51"/>
  <c r="L124" i="53"/>
  <c r="N124" i="53" s="1"/>
  <c r="L172" i="51"/>
  <c r="N172" i="51" s="1"/>
  <c r="S172" i="50"/>
  <c r="O105" i="49"/>
  <c r="Q105" i="49" s="1"/>
  <c r="S105" i="48"/>
  <c r="I181" i="51"/>
  <c r="K181" i="51" s="1"/>
  <c r="R181" i="50"/>
  <c r="L137" i="53"/>
  <c r="N137" i="53" s="1"/>
  <c r="S137" i="51"/>
  <c r="R68" i="51"/>
  <c r="I68" i="53"/>
  <c r="K68" i="53" s="1"/>
  <c r="S127" i="50"/>
  <c r="L127" i="51"/>
  <c r="N127" i="51" s="1"/>
  <c r="L150" i="51"/>
  <c r="N150" i="51" s="1"/>
  <c r="S150" i="50"/>
  <c r="L99" i="53"/>
  <c r="N99" i="53" s="1"/>
  <c r="S99" i="51"/>
  <c r="I173" i="51"/>
  <c r="K173" i="51" s="1"/>
  <c r="R173" i="50"/>
  <c r="I221" i="53"/>
  <c r="K221" i="53" s="1"/>
  <c r="R221" i="51"/>
  <c r="R94" i="51"/>
  <c r="I94" i="53"/>
  <c r="K94" i="53" s="1"/>
  <c r="L89" i="53"/>
  <c r="N89" i="53" s="1"/>
  <c r="S89" i="51"/>
  <c r="S129" i="53"/>
  <c r="L129" i="54"/>
  <c r="N129" i="54" s="1"/>
  <c r="L130" i="51"/>
  <c r="N130" i="51" s="1"/>
  <c r="S130" i="50"/>
  <c r="I192" i="51"/>
  <c r="K192" i="51" s="1"/>
  <c r="R192" i="50"/>
  <c r="L195" i="51"/>
  <c r="N195" i="51" s="1"/>
  <c r="S195" i="50"/>
  <c r="I177" i="53"/>
  <c r="K177" i="53" s="1"/>
  <c r="R177" i="51"/>
  <c r="I89" i="53"/>
  <c r="K89" i="53" s="1"/>
  <c r="R89" i="51"/>
  <c r="I187" i="53"/>
  <c r="K187" i="53" s="1"/>
  <c r="R187" i="51"/>
  <c r="I204" i="50"/>
  <c r="K204" i="50" s="1"/>
  <c r="R204" i="49"/>
  <c r="L204" i="51"/>
  <c r="N204" i="51" s="1"/>
  <c r="S204" i="50"/>
  <c r="L90" i="53"/>
  <c r="N90" i="53" s="1"/>
  <c r="S90" i="51"/>
  <c r="I126" i="53"/>
  <c r="K126" i="53" s="1"/>
  <c r="R126" i="51"/>
  <c r="L147" i="54"/>
  <c r="N147" i="54" s="1"/>
  <c r="S147" i="53"/>
  <c r="R199" i="51"/>
  <c r="I199" i="53"/>
  <c r="K199" i="53" s="1"/>
  <c r="I14" i="50"/>
  <c r="K14" i="50" s="1"/>
  <c r="R14" i="49"/>
  <c r="R77" i="51"/>
  <c r="I77" i="53"/>
  <c r="K77" i="53" s="1"/>
  <c r="L94" i="53"/>
  <c r="N94" i="53" s="1"/>
  <c r="S94" i="51"/>
  <c r="L131" i="53"/>
  <c r="N131" i="53" s="1"/>
  <c r="S131" i="51"/>
  <c r="I78" i="53"/>
  <c r="K78" i="53" s="1"/>
  <c r="R78" i="51"/>
  <c r="I26" i="53"/>
  <c r="K26" i="53" s="1"/>
  <c r="R26" i="51"/>
  <c r="L159" i="53"/>
  <c r="N159" i="53" s="1"/>
  <c r="S159" i="51"/>
  <c r="S161" i="50"/>
  <c r="L161" i="51"/>
  <c r="N161" i="51" s="1"/>
  <c r="R96" i="51"/>
  <c r="I96" i="53"/>
  <c r="K96" i="53" s="1"/>
  <c r="I149" i="53"/>
  <c r="K149" i="53" s="1"/>
  <c r="R149" i="51"/>
  <c r="R168" i="51"/>
  <c r="I168" i="53"/>
  <c r="K168" i="53" s="1"/>
  <c r="L97" i="53"/>
  <c r="N97" i="53" s="1"/>
  <c r="S97" i="51"/>
  <c r="I45" i="50"/>
  <c r="K45" i="50" s="1"/>
  <c r="R45" i="49"/>
  <c r="L114" i="53"/>
  <c r="N114" i="53" s="1"/>
  <c r="S114" i="51"/>
  <c r="R21" i="51"/>
  <c r="I21" i="53"/>
  <c r="K21" i="53" s="1"/>
  <c r="R216" i="51"/>
  <c r="I216" i="53"/>
  <c r="K216" i="53" s="1"/>
  <c r="L57" i="50"/>
  <c r="N57" i="50" s="1"/>
  <c r="S57" i="49"/>
  <c r="L98" i="51"/>
  <c r="N98" i="51" s="1"/>
  <c r="S98" i="50"/>
  <c r="R137" i="51"/>
  <c r="I137" i="53"/>
  <c r="K137" i="53" s="1"/>
  <c r="S145" i="47"/>
  <c r="L145" i="48"/>
  <c r="N145" i="48" s="1"/>
  <c r="S56" i="50"/>
  <c r="L56" i="51"/>
  <c r="N56" i="51" s="1"/>
  <c r="L216" i="53"/>
  <c r="N216" i="53" s="1"/>
  <c r="S216" i="51"/>
  <c r="L125" i="53"/>
  <c r="N125" i="53" s="1"/>
  <c r="S125" i="51"/>
  <c r="L144" i="47"/>
  <c r="N144" i="47" s="1"/>
  <c r="S144" i="46"/>
  <c r="W45" i="50"/>
  <c r="L95" i="53"/>
  <c r="N95" i="53" s="1"/>
  <c r="S95" i="51"/>
  <c r="I156" i="53"/>
  <c r="K156" i="53" s="1"/>
  <c r="R156" i="51"/>
  <c r="L119" i="53"/>
  <c r="N119" i="53" s="1"/>
  <c r="S119" i="51"/>
  <c r="L121" i="48"/>
  <c r="N121" i="48" s="1"/>
  <c r="S121" i="47"/>
  <c r="R125" i="51"/>
  <c r="I125" i="53"/>
  <c r="K125" i="53" s="1"/>
  <c r="I194" i="53"/>
  <c r="K194" i="53" s="1"/>
  <c r="R194" i="51"/>
  <c r="S45" i="50"/>
  <c r="L45" i="51"/>
  <c r="N45" i="51" s="1"/>
  <c r="I13" i="49"/>
  <c r="K13" i="49" s="1"/>
  <c r="R13" i="48"/>
  <c r="I202" i="53"/>
  <c r="K202" i="53" s="1"/>
  <c r="R202" i="51"/>
  <c r="S82" i="50"/>
  <c r="L82" i="51"/>
  <c r="N82" i="51" s="1"/>
  <c r="S74" i="51"/>
  <c r="L74" i="53"/>
  <c r="N74" i="53" s="1"/>
  <c r="I220" i="53"/>
  <c r="K220" i="53" s="1"/>
  <c r="R220" i="51"/>
  <c r="R76" i="51"/>
  <c r="I76" i="53"/>
  <c r="K76" i="53" s="1"/>
  <c r="I189" i="51"/>
  <c r="K189" i="51" s="1"/>
  <c r="R189" i="50"/>
  <c r="L180" i="53"/>
  <c r="N180" i="53" s="1"/>
  <c r="S180" i="51"/>
  <c r="S118" i="51"/>
  <c r="L118" i="53"/>
  <c r="N118" i="53" s="1"/>
  <c r="L171" i="53"/>
  <c r="N171" i="53" s="1"/>
  <c r="S171" i="51"/>
  <c r="I69" i="53"/>
  <c r="K69" i="53" s="1"/>
  <c r="R69" i="51"/>
  <c r="I58" i="53"/>
  <c r="K58" i="53" s="1"/>
  <c r="R58" i="51"/>
  <c r="S65" i="51"/>
  <c r="L65" i="53"/>
  <c r="N65" i="53" s="1"/>
  <c r="I154" i="53"/>
  <c r="K154" i="53" s="1"/>
  <c r="R154" i="51"/>
  <c r="I62" i="53"/>
  <c r="K62" i="53" s="1"/>
  <c r="R62" i="51"/>
  <c r="R182" i="51"/>
  <c r="I182" i="53"/>
  <c r="K182" i="53" s="1"/>
  <c r="I67" i="51"/>
  <c r="K67" i="51" s="1"/>
  <c r="R67" i="50"/>
  <c r="I197" i="51"/>
  <c r="K197" i="51" s="1"/>
  <c r="R197" i="50"/>
  <c r="I169" i="53"/>
  <c r="K169" i="53" s="1"/>
  <c r="R169" i="51"/>
  <c r="L110" i="51"/>
  <c r="N110" i="51" s="1"/>
  <c r="S110" i="50"/>
  <c r="I128" i="53"/>
  <c r="K128" i="53" s="1"/>
  <c r="R128" i="51"/>
  <c r="R203" i="51"/>
  <c r="I203" i="53"/>
  <c r="K203" i="53" s="1"/>
  <c r="R106" i="50"/>
  <c r="I106" i="51"/>
  <c r="K106" i="51" s="1"/>
  <c r="L37" i="51"/>
  <c r="N37" i="51" s="1"/>
  <c r="S37" i="50"/>
  <c r="R60" i="51"/>
  <c r="I60" i="53"/>
  <c r="K60" i="53" s="1"/>
  <c r="R27" i="51"/>
  <c r="I27" i="53"/>
  <c r="K27" i="53" s="1"/>
  <c r="I200" i="53"/>
  <c r="K200" i="53" s="1"/>
  <c r="R200" i="51"/>
  <c r="R131" i="51"/>
  <c r="I131" i="53"/>
  <c r="K131" i="53" s="1"/>
  <c r="L83" i="53"/>
  <c r="N83" i="53" s="1"/>
  <c r="S83" i="51"/>
  <c r="I70" i="53"/>
  <c r="K70" i="53" s="1"/>
  <c r="R70" i="51"/>
  <c r="L25" i="53"/>
  <c r="N25" i="53" s="1"/>
  <c r="S25" i="51"/>
  <c r="I190" i="53"/>
  <c r="K190" i="53" s="1"/>
  <c r="R190" i="51"/>
  <c r="S181" i="50"/>
  <c r="L181" i="51"/>
  <c r="N181" i="51" s="1"/>
  <c r="S185" i="48"/>
  <c r="L185" i="49"/>
  <c r="N185" i="49" s="1"/>
  <c r="R81" i="51"/>
  <c r="I81" i="53"/>
  <c r="K81" i="53" s="1"/>
  <c r="I73" i="53"/>
  <c r="K73" i="53" s="1"/>
  <c r="R73" i="51"/>
  <c r="L71" i="48"/>
  <c r="N71" i="48" s="1"/>
  <c r="S71" i="47"/>
  <c r="L60" i="51"/>
  <c r="N60" i="51" s="1"/>
  <c r="S60" i="50"/>
  <c r="Z43" i="50" s="1"/>
  <c r="AA43" i="50" s="1"/>
  <c r="AC43" i="50" s="1"/>
  <c r="I160" i="51"/>
  <c r="K160" i="51" s="1"/>
  <c r="R160" i="50"/>
  <c r="I143" i="53"/>
  <c r="K143" i="53" s="1"/>
  <c r="R143" i="51"/>
  <c r="S81" i="50"/>
  <c r="L81" i="51"/>
  <c r="N81" i="51" s="1"/>
  <c r="R118" i="51"/>
  <c r="I118" i="53"/>
  <c r="K118" i="53" s="1"/>
  <c r="I40" i="50"/>
  <c r="K40" i="50" s="1"/>
  <c r="R40" i="49"/>
  <c r="L51" i="49"/>
  <c r="N51" i="49" s="1"/>
  <c r="S51" i="48"/>
  <c r="L29" i="51"/>
  <c r="N29" i="51" s="1"/>
  <c r="S29" i="50"/>
  <c r="L148" i="49"/>
  <c r="N148" i="49" s="1"/>
  <c r="S148" i="48"/>
  <c r="I224" i="53"/>
  <c r="K224" i="53" s="1"/>
  <c r="R224" i="51"/>
  <c r="L220" i="51"/>
  <c r="N220" i="51" s="1"/>
  <c r="S220" i="50"/>
  <c r="L63" i="53"/>
  <c r="N63" i="53" s="1"/>
  <c r="S63" i="51"/>
  <c r="S203" i="50"/>
  <c r="L203" i="51"/>
  <c r="N203" i="51" s="1"/>
  <c r="S183" i="51"/>
  <c r="L183" i="53"/>
  <c r="N183" i="53" s="1"/>
  <c r="L168" i="53"/>
  <c r="N168" i="53" s="1"/>
  <c r="S168" i="51"/>
  <c r="L157" i="53"/>
  <c r="N157" i="53" s="1"/>
  <c r="S157" i="51"/>
  <c r="S166" i="51"/>
  <c r="L166" i="53"/>
  <c r="N166" i="53" s="1"/>
  <c r="S20" i="51"/>
  <c r="L20" i="53"/>
  <c r="N20" i="53" s="1"/>
  <c r="R161" i="51"/>
  <c r="I161" i="53"/>
  <c r="K161" i="53" s="1"/>
  <c r="R44" i="51"/>
  <c r="I44" i="53"/>
  <c r="K44" i="53" s="1"/>
  <c r="I136" i="53"/>
  <c r="K136" i="53" s="1"/>
  <c r="R136" i="51"/>
  <c r="S223" i="50"/>
  <c r="L223" i="51"/>
  <c r="N223" i="51" s="1"/>
  <c r="L143" i="53"/>
  <c r="N143" i="53" s="1"/>
  <c r="S143" i="51"/>
  <c r="L91" i="54"/>
  <c r="N91" i="54" s="1"/>
  <c r="L91" i="55" s="1"/>
  <c r="N91" i="55" s="1"/>
  <c r="L91" i="56" s="1"/>
  <c r="N91" i="56" s="1"/>
  <c r="L91" i="57" s="1"/>
  <c r="N91" i="57" s="1"/>
  <c r="L199" i="51"/>
  <c r="N199" i="51" s="1"/>
  <c r="S199" i="50"/>
  <c r="R133" i="51"/>
  <c r="I133" i="53"/>
  <c r="K133" i="53" s="1"/>
  <c r="L28" i="51"/>
  <c r="N28" i="51" s="1"/>
  <c r="S28" i="50"/>
  <c r="I147" i="53"/>
  <c r="K147" i="53" s="1"/>
  <c r="R147" i="51"/>
  <c r="R196" i="50"/>
  <c r="I196" i="51"/>
  <c r="K196" i="51" s="1"/>
  <c r="R108" i="51"/>
  <c r="I108" i="53"/>
  <c r="K108" i="53" s="1"/>
  <c r="L186" i="51"/>
  <c r="N186" i="51" s="1"/>
  <c r="S186" i="50"/>
  <c r="S197" i="48"/>
  <c r="L197" i="49"/>
  <c r="N197" i="49" s="1"/>
  <c r="L158" i="48"/>
  <c r="N158" i="48" s="1"/>
  <c r="S158" i="47"/>
  <c r="O39" i="49"/>
  <c r="Q39" i="49" s="1"/>
  <c r="S39" i="48"/>
  <c r="I95" i="53"/>
  <c r="K95" i="53" s="1"/>
  <c r="R95" i="51"/>
  <c r="L155" i="53"/>
  <c r="N155" i="53" s="1"/>
  <c r="S155" i="51"/>
  <c r="L58" i="51"/>
  <c r="N58" i="51" s="1"/>
  <c r="S58" i="50"/>
  <c r="Z41" i="50" s="1"/>
  <c r="L201" i="54"/>
  <c r="N201" i="54" s="1"/>
  <c r="L201" i="55" s="1"/>
  <c r="N201" i="55" s="1"/>
  <c r="L49" i="53"/>
  <c r="N49" i="53" s="1"/>
  <c r="S49" i="51"/>
  <c r="L115" i="53"/>
  <c r="N115" i="53" s="1"/>
  <c r="S115" i="51"/>
  <c r="L187" i="51"/>
  <c r="N187" i="51" s="1"/>
  <c r="S187" i="50"/>
  <c r="R144" i="44"/>
  <c r="I144" i="46"/>
  <c r="K144" i="46" s="1"/>
  <c r="S177" i="53"/>
  <c r="L177" i="54"/>
  <c r="N177" i="54" s="1"/>
  <c r="S14" i="46"/>
  <c r="L14" i="47"/>
  <c r="N14" i="47" s="1"/>
  <c r="I16" i="53"/>
  <c r="K16" i="53" s="1"/>
  <c r="R16" i="51"/>
  <c r="R110" i="51"/>
  <c r="I110" i="53"/>
  <c r="K110" i="53" s="1"/>
  <c r="S138" i="51"/>
  <c r="L138" i="53"/>
  <c r="N138" i="53" s="1"/>
  <c r="I165" i="53"/>
  <c r="K165" i="53" s="1"/>
  <c r="R165" i="51"/>
  <c r="S133" i="51"/>
  <c r="L133" i="53"/>
  <c r="N133" i="53" s="1"/>
  <c r="I92" i="51"/>
  <c r="K92" i="51" s="1"/>
  <c r="R92" i="50"/>
  <c r="S184" i="48"/>
  <c r="L184" i="49"/>
  <c r="N184" i="49" s="1"/>
  <c r="L19" i="49"/>
  <c r="N19" i="49" s="1"/>
  <c r="S19" i="48"/>
  <c r="I201" i="51"/>
  <c r="K201" i="51" s="1"/>
  <c r="R201" i="50"/>
  <c r="R207" i="51"/>
  <c r="I207" i="53"/>
  <c r="K207" i="53" s="1"/>
  <c r="I140" i="53"/>
  <c r="K140" i="53" s="1"/>
  <c r="R140" i="51"/>
  <c r="S207" i="50"/>
  <c r="L207" i="51"/>
  <c r="N207" i="51" s="1"/>
  <c r="X41" i="51"/>
  <c r="L46" i="53"/>
  <c r="N46" i="53" s="1"/>
  <c r="S46" i="51"/>
  <c r="L61" i="51"/>
  <c r="N61" i="51" s="1"/>
  <c r="X44" i="50"/>
  <c r="X45" i="50" s="1"/>
  <c r="S61" i="50"/>
  <c r="Z44" i="50" s="1"/>
  <c r="AA44" i="50" s="1"/>
  <c r="AC44" i="50" s="1"/>
  <c r="I53" i="53"/>
  <c r="K53" i="53" s="1"/>
  <c r="R53" i="51"/>
  <c r="R79" i="51"/>
  <c r="I79" i="53"/>
  <c r="K79" i="53" s="1"/>
  <c r="S209" i="51"/>
  <c r="L209" i="53"/>
  <c r="N209" i="53" s="1"/>
  <c r="I109" i="53"/>
  <c r="K109" i="53" s="1"/>
  <c r="R109" i="51"/>
  <c r="R75" i="51"/>
  <c r="I75" i="53"/>
  <c r="K75" i="53" s="1"/>
  <c r="L210" i="49"/>
  <c r="N210" i="49" s="1"/>
  <c r="S210" i="48"/>
  <c r="I57" i="51"/>
  <c r="K57" i="51" s="1"/>
  <c r="R57" i="50"/>
  <c r="L52" i="53"/>
  <c r="N52" i="53" s="1"/>
  <c r="I39" i="50"/>
  <c r="K39" i="50" s="1"/>
  <c r="R39" i="49"/>
  <c r="I219" i="51"/>
  <c r="K219" i="51" s="1"/>
  <c r="R219" i="50"/>
  <c r="R188" i="50"/>
  <c r="I188" i="51"/>
  <c r="K188" i="51" s="1"/>
  <c r="O91" i="48"/>
  <c r="Q91" i="48" s="1"/>
  <c r="S91" i="47"/>
  <c r="R164" i="51"/>
  <c r="I164" i="53"/>
  <c r="K164" i="53" s="1"/>
  <c r="L34" i="50"/>
  <c r="N34" i="50" s="1"/>
  <c r="S34" i="49"/>
  <c r="S67" i="46"/>
  <c r="L67" i="47"/>
  <c r="N67" i="47" s="1"/>
  <c r="R112" i="51"/>
  <c r="I112" i="53"/>
  <c r="K112" i="53" s="1"/>
  <c r="L101" i="53"/>
  <c r="N101" i="53" s="1"/>
  <c r="S101" i="51"/>
  <c r="L68" i="53"/>
  <c r="N68" i="53" s="1"/>
  <c r="S68" i="51"/>
  <c r="S55" i="50"/>
  <c r="L55" i="51"/>
  <c r="N55" i="51" s="1"/>
  <c r="S225" i="49"/>
  <c r="L225" i="50"/>
  <c r="N225" i="50" s="1"/>
  <c r="I28" i="53"/>
  <c r="K28" i="53" s="1"/>
  <c r="R28" i="51"/>
  <c r="L80" i="54"/>
  <c r="N80" i="54" s="1"/>
  <c r="S80" i="53"/>
  <c r="S212" i="50"/>
  <c r="L212" i="51"/>
  <c r="N212" i="51" s="1"/>
  <c r="I22" i="53"/>
  <c r="K22" i="53" s="1"/>
  <c r="R22" i="51"/>
  <c r="I174" i="51"/>
  <c r="K174" i="51" s="1"/>
  <c r="R174" i="50"/>
  <c r="L140" i="53"/>
  <c r="N140" i="53" s="1"/>
  <c r="S140" i="51"/>
  <c r="R72" i="51"/>
  <c r="I72" i="53"/>
  <c r="K72" i="53" s="1"/>
  <c r="L202" i="53"/>
  <c r="N202" i="53" s="1"/>
  <c r="S202" i="51"/>
  <c r="I30" i="53"/>
  <c r="K30" i="53" s="1"/>
  <c r="R30" i="51"/>
  <c r="I91" i="49"/>
  <c r="K91" i="49" s="1"/>
  <c r="R91" i="48"/>
  <c r="I55" i="53"/>
  <c r="K55" i="53" s="1"/>
  <c r="R55" i="51"/>
  <c r="I185" i="48"/>
  <c r="K185" i="48" s="1"/>
  <c r="R185" i="47"/>
  <c r="L176" i="53"/>
  <c r="N176" i="53" s="1"/>
  <c r="S176" i="51"/>
  <c r="S54" i="50"/>
  <c r="L54" i="51"/>
  <c r="N54" i="51" s="1"/>
  <c r="L59" i="51"/>
  <c r="N59" i="51" s="1"/>
  <c r="S59" i="50"/>
  <c r="Z42" i="50" s="1"/>
  <c r="AA42" i="50" s="1"/>
  <c r="AC42" i="50" s="1"/>
  <c r="S96" i="51"/>
  <c r="L96" i="53"/>
  <c r="N96" i="53" s="1"/>
  <c r="I211" i="51"/>
  <c r="K211" i="51" s="1"/>
  <c r="R211" i="50"/>
  <c r="I217" i="53"/>
  <c r="K217" i="53" s="1"/>
  <c r="R217" i="51"/>
  <c r="L53" i="53"/>
  <c r="N53" i="53" s="1"/>
  <c r="S53" i="51"/>
  <c r="L111" i="51"/>
  <c r="N111" i="51" s="1"/>
  <c r="S111" i="50"/>
  <c r="I184" i="49"/>
  <c r="K184" i="49" s="1"/>
  <c r="R184" i="48"/>
  <c r="I86" i="53"/>
  <c r="K86" i="53" s="1"/>
  <c r="R86" i="51"/>
  <c r="I209" i="53"/>
  <c r="K209" i="53" s="1"/>
  <c r="R209" i="51"/>
  <c r="I225" i="51"/>
  <c r="K225" i="51" s="1"/>
  <c r="R225" i="50"/>
  <c r="L132" i="53"/>
  <c r="N132" i="53" s="1"/>
  <c r="S132" i="51"/>
  <c r="R63" i="51"/>
  <c r="I63" i="53"/>
  <c r="K63" i="53" s="1"/>
  <c r="I124" i="50"/>
  <c r="K124" i="50" s="1"/>
  <c r="R124" i="49"/>
  <c r="L175" i="53"/>
  <c r="N175" i="53" s="1"/>
  <c r="S175" i="51"/>
  <c r="I191" i="53"/>
  <c r="K191" i="53" s="1"/>
  <c r="R191" i="51"/>
  <c r="R135" i="51"/>
  <c r="I135" i="53"/>
  <c r="K135" i="53" s="1"/>
  <c r="I222" i="50"/>
  <c r="K222" i="50" s="1"/>
  <c r="R222" i="49"/>
  <c r="L77" i="53"/>
  <c r="N77" i="53" s="1"/>
  <c r="S77" i="51"/>
  <c r="R163" i="51"/>
  <c r="I163" i="53"/>
  <c r="K163" i="53" s="1"/>
  <c r="L85" i="53"/>
  <c r="N85" i="53" s="1"/>
  <c r="S85" i="51"/>
  <c r="L64" i="54"/>
  <c r="N64" i="54" s="1"/>
  <c r="S64" i="53"/>
  <c r="L189" i="50"/>
  <c r="N189" i="50" s="1"/>
  <c r="S189" i="49"/>
  <c r="S154" i="51"/>
  <c r="L154" i="53"/>
  <c r="N154" i="53" s="1"/>
  <c r="S214" i="50"/>
  <c r="L214" i="51"/>
  <c r="N214" i="51" s="1"/>
  <c r="I105" i="49"/>
  <c r="K105" i="49" s="1"/>
  <c r="R105" i="48"/>
  <c r="L35" i="50"/>
  <c r="N35" i="50" s="1"/>
  <c r="S35" i="49"/>
  <c r="I99" i="53"/>
  <c r="K99" i="53" s="1"/>
  <c r="R99" i="51"/>
  <c r="I198" i="50"/>
  <c r="K198" i="50" s="1"/>
  <c r="R198" i="49"/>
  <c r="I138" i="53"/>
  <c r="K138" i="53" s="1"/>
  <c r="R138" i="51"/>
  <c r="L139" i="51"/>
  <c r="N139" i="51" s="1"/>
  <c r="S139" i="50"/>
  <c r="O201" i="50"/>
  <c r="Q201" i="50" s="1"/>
  <c r="S201" i="49"/>
  <c r="L128" i="53"/>
  <c r="N128" i="53" s="1"/>
  <c r="S128" i="51"/>
  <c r="O108" i="51"/>
  <c r="Q108" i="51" s="1"/>
  <c r="S108" i="50"/>
  <c r="R80" i="51"/>
  <c r="I80" i="53"/>
  <c r="K80" i="53" s="1"/>
  <c r="I175" i="53"/>
  <c r="K175" i="53" s="1"/>
  <c r="R175" i="51"/>
  <c r="L217" i="51"/>
  <c r="N217" i="51" s="1"/>
  <c r="S217" i="50"/>
  <c r="I50" i="53"/>
  <c r="K50" i="53" s="1"/>
  <c r="R50" i="51"/>
  <c r="L42" i="53"/>
  <c r="N42" i="53" s="1"/>
  <c r="S42" i="51"/>
  <c r="L31" i="51"/>
  <c r="N31" i="51" s="1"/>
  <c r="S31" i="50"/>
  <c r="L174" i="51"/>
  <c r="N174" i="51" s="1"/>
  <c r="S174" i="50"/>
  <c r="I193" i="53"/>
  <c r="K193" i="53" s="1"/>
  <c r="R193" i="51"/>
  <c r="I148" i="49"/>
  <c r="K148" i="49" s="1"/>
  <c r="R148" i="48"/>
  <c r="I49" i="53"/>
  <c r="K49" i="53" s="1"/>
  <c r="R49" i="51"/>
  <c r="I19" i="51"/>
  <c r="K19" i="51" s="1"/>
  <c r="R19" i="50"/>
  <c r="L36" i="51"/>
  <c r="N36" i="51" s="1"/>
  <c r="S36" i="50"/>
  <c r="L69" i="53"/>
  <c r="N69" i="53" s="1"/>
  <c r="S69" i="51"/>
  <c r="I176" i="53"/>
  <c r="K176" i="53" s="1"/>
  <c r="R176" i="51"/>
  <c r="S135" i="51"/>
  <c r="L135" i="53"/>
  <c r="N135" i="53" s="1"/>
  <c r="L100" i="53"/>
  <c r="N100" i="53" s="1"/>
  <c r="S100" i="51"/>
  <c r="L208" i="51"/>
  <c r="N208" i="51" s="1"/>
  <c r="S208" i="50"/>
  <c r="I51" i="50"/>
  <c r="K51" i="50" s="1"/>
  <c r="R51" i="49"/>
  <c r="I213" i="53"/>
  <c r="K213" i="53" s="1"/>
  <c r="R213" i="51"/>
  <c r="I214" i="53"/>
  <c r="K214" i="53" s="1"/>
  <c r="R214" i="51"/>
  <c r="S222" i="50"/>
  <c r="L222" i="51"/>
  <c r="N222" i="51" s="1"/>
  <c r="I61" i="53"/>
  <c r="K61" i="53" s="1"/>
  <c r="W44" i="51"/>
  <c r="R61" i="51"/>
  <c r="L142" i="51"/>
  <c r="N142" i="51" s="1"/>
  <c r="S142" i="50"/>
  <c r="R127" i="51"/>
  <c r="I127" i="53"/>
  <c r="K127" i="53" s="1"/>
  <c r="I122" i="51"/>
  <c r="K122" i="51" s="1"/>
  <c r="R122" i="50"/>
  <c r="I146" i="53"/>
  <c r="K146" i="53" s="1"/>
  <c r="R146" i="51"/>
  <c r="S79" i="51"/>
  <c r="L79" i="53"/>
  <c r="N79" i="53" s="1"/>
  <c r="I38" i="53"/>
  <c r="K38" i="53" s="1"/>
  <c r="R38" i="51"/>
  <c r="L87" i="51"/>
  <c r="N87" i="51" s="1"/>
  <c r="S87" i="50"/>
  <c r="I206" i="51"/>
  <c r="K206" i="51" s="1"/>
  <c r="R206" i="50"/>
  <c r="L152" i="53"/>
  <c r="N152" i="53" s="1"/>
  <c r="S152" i="51"/>
  <c r="S21" i="51"/>
  <c r="L21" i="53"/>
  <c r="N21" i="53" s="1"/>
  <c r="L26" i="51"/>
  <c r="N26" i="51" s="1"/>
  <c r="S26" i="50"/>
  <c r="I18" i="53"/>
  <c r="K18" i="53" s="1"/>
  <c r="R18" i="51"/>
  <c r="I42" i="53"/>
  <c r="K42" i="53" s="1"/>
  <c r="R42" i="51"/>
  <c r="L78" i="51"/>
  <c r="N78" i="51" s="1"/>
  <c r="S78" i="50"/>
  <c r="L163" i="53"/>
  <c r="N163" i="53" s="1"/>
  <c r="S163" i="51"/>
  <c r="I54" i="53"/>
  <c r="K54" i="53" s="1"/>
  <c r="R54" i="51"/>
  <c r="AC41" i="48"/>
  <c r="AC45" i="48" s="1"/>
  <c r="AA45" i="48"/>
  <c r="S66" i="44"/>
  <c r="L66" i="46"/>
  <c r="N66" i="46" s="1"/>
  <c r="K12" i="44"/>
  <c r="N11" i="44"/>
  <c r="N12" i="44"/>
  <c r="K11" i="44"/>
  <c r="K120" i="44"/>
  <c r="S196" i="54" l="1"/>
  <c r="L196" i="55"/>
  <c r="N196" i="55" s="1"/>
  <c r="S153" i="54"/>
  <c r="L153" i="55"/>
  <c r="N153" i="55" s="1"/>
  <c r="S64" i="54"/>
  <c r="L64" i="55"/>
  <c r="N64" i="55" s="1"/>
  <c r="S177" i="54"/>
  <c r="L177" i="55"/>
  <c r="N177" i="55" s="1"/>
  <c r="S147" i="54"/>
  <c r="L147" i="55"/>
  <c r="N147" i="55" s="1"/>
  <c r="S165" i="54"/>
  <c r="L165" i="55"/>
  <c r="N165" i="55" s="1"/>
  <c r="S16" i="54"/>
  <c r="L16" i="55"/>
  <c r="N16" i="55" s="1"/>
  <c r="S44" i="54"/>
  <c r="L44" i="55"/>
  <c r="N44" i="55" s="1"/>
  <c r="L108" i="57"/>
  <c r="N108" i="57" s="1"/>
  <c r="L105" i="57"/>
  <c r="N105" i="57" s="1"/>
  <c r="S129" i="54"/>
  <c r="L129" i="55"/>
  <c r="N129" i="55" s="1"/>
  <c r="S80" i="54"/>
  <c r="L80" i="55"/>
  <c r="N80" i="55" s="1"/>
  <c r="L201" i="56"/>
  <c r="N201" i="56" s="1"/>
  <c r="S193" i="54"/>
  <c r="L193" i="55"/>
  <c r="N193" i="55" s="1"/>
  <c r="Z45" i="50"/>
  <c r="AA41" i="50"/>
  <c r="I42" i="54"/>
  <c r="K42" i="54" s="1"/>
  <c r="R42" i="53"/>
  <c r="S79" i="53"/>
  <c r="L79" i="54"/>
  <c r="N79" i="54" s="1"/>
  <c r="I61" i="54"/>
  <c r="K61" i="54" s="1"/>
  <c r="I61" i="55" s="1"/>
  <c r="K61" i="55" s="1"/>
  <c r="W44" i="53"/>
  <c r="R61" i="53"/>
  <c r="R214" i="53"/>
  <c r="I214" i="54"/>
  <c r="K214" i="54" s="1"/>
  <c r="I51" i="51"/>
  <c r="K51" i="51" s="1"/>
  <c r="R51" i="50"/>
  <c r="L100" i="54"/>
  <c r="N100" i="54" s="1"/>
  <c r="S100" i="53"/>
  <c r="I176" i="54"/>
  <c r="K176" i="54" s="1"/>
  <c r="R176" i="53"/>
  <c r="S36" i="51"/>
  <c r="L36" i="53"/>
  <c r="N36" i="53" s="1"/>
  <c r="I49" i="54"/>
  <c r="K49" i="54" s="1"/>
  <c r="R49" i="53"/>
  <c r="R193" i="53"/>
  <c r="I193" i="54"/>
  <c r="K193" i="54" s="1"/>
  <c r="S31" i="51"/>
  <c r="L31" i="53"/>
  <c r="N31" i="53" s="1"/>
  <c r="I50" i="54"/>
  <c r="K50" i="54" s="1"/>
  <c r="R50" i="53"/>
  <c r="R175" i="53"/>
  <c r="I175" i="54"/>
  <c r="K175" i="54" s="1"/>
  <c r="O108" i="53"/>
  <c r="Q108" i="53" s="1"/>
  <c r="S108" i="51"/>
  <c r="O201" i="51"/>
  <c r="Q201" i="51" s="1"/>
  <c r="S201" i="50"/>
  <c r="R138" i="53"/>
  <c r="I138" i="54"/>
  <c r="K138" i="54" s="1"/>
  <c r="R99" i="53"/>
  <c r="I99" i="54"/>
  <c r="K99" i="54" s="1"/>
  <c r="I105" i="50"/>
  <c r="K105" i="50" s="1"/>
  <c r="R105" i="49"/>
  <c r="I222" i="51"/>
  <c r="K222" i="51" s="1"/>
  <c r="R222" i="50"/>
  <c r="I191" i="54"/>
  <c r="K191" i="54" s="1"/>
  <c r="R191" i="53"/>
  <c r="I124" i="51"/>
  <c r="K124" i="51" s="1"/>
  <c r="R124" i="50"/>
  <c r="L132" i="54"/>
  <c r="N132" i="54" s="1"/>
  <c r="S132" i="53"/>
  <c r="I209" i="54"/>
  <c r="K209" i="54" s="1"/>
  <c r="R209" i="53"/>
  <c r="I184" i="50"/>
  <c r="K184" i="50" s="1"/>
  <c r="R184" i="49"/>
  <c r="L53" i="54"/>
  <c r="N53" i="54" s="1"/>
  <c r="S53" i="53"/>
  <c r="I211" i="53"/>
  <c r="K211" i="53" s="1"/>
  <c r="R211" i="51"/>
  <c r="L59" i="53"/>
  <c r="N59" i="53" s="1"/>
  <c r="S59" i="51"/>
  <c r="L176" i="54"/>
  <c r="N176" i="54" s="1"/>
  <c r="S176" i="53"/>
  <c r="I55" i="54"/>
  <c r="K55" i="54" s="1"/>
  <c r="R55" i="53"/>
  <c r="R30" i="53"/>
  <c r="I30" i="54"/>
  <c r="K30" i="54" s="1"/>
  <c r="I174" i="53"/>
  <c r="K174" i="53" s="1"/>
  <c r="R174" i="51"/>
  <c r="R28" i="53"/>
  <c r="I28" i="54"/>
  <c r="K28" i="54" s="1"/>
  <c r="L101" i="54"/>
  <c r="N101" i="54" s="1"/>
  <c r="S101" i="53"/>
  <c r="I39" i="51"/>
  <c r="K39" i="51" s="1"/>
  <c r="R39" i="50"/>
  <c r="R57" i="51"/>
  <c r="I57" i="53"/>
  <c r="K57" i="53" s="1"/>
  <c r="L61" i="53"/>
  <c r="N61" i="53" s="1"/>
  <c r="X44" i="51"/>
  <c r="S61" i="51"/>
  <c r="Z44" i="51" s="1"/>
  <c r="AA44" i="51" s="1"/>
  <c r="AC44" i="51" s="1"/>
  <c r="L207" i="53"/>
  <c r="N207" i="53" s="1"/>
  <c r="S207" i="51"/>
  <c r="R207" i="53"/>
  <c r="I207" i="54"/>
  <c r="K207" i="54" s="1"/>
  <c r="R110" i="53"/>
  <c r="I110" i="54"/>
  <c r="K110" i="54" s="1"/>
  <c r="S14" i="47"/>
  <c r="L14" i="48"/>
  <c r="N14" i="48" s="1"/>
  <c r="I144" i="47"/>
  <c r="K144" i="47" s="1"/>
  <c r="R144" i="46"/>
  <c r="S197" i="49"/>
  <c r="L197" i="50"/>
  <c r="N197" i="50" s="1"/>
  <c r="I108" i="54"/>
  <c r="K108" i="54" s="1"/>
  <c r="R108" i="53"/>
  <c r="I133" i="54"/>
  <c r="K133" i="54" s="1"/>
  <c r="R133" i="53"/>
  <c r="S223" i="51"/>
  <c r="L223" i="53"/>
  <c r="N223" i="53" s="1"/>
  <c r="R44" i="53"/>
  <c r="I44" i="54"/>
  <c r="K44" i="54" s="1"/>
  <c r="S20" i="53"/>
  <c r="L20" i="54"/>
  <c r="N20" i="54" s="1"/>
  <c r="S183" i="53"/>
  <c r="L183" i="54"/>
  <c r="N183" i="54" s="1"/>
  <c r="S81" i="51"/>
  <c r="L81" i="53"/>
  <c r="N81" i="53" s="1"/>
  <c r="R81" i="53"/>
  <c r="I81" i="54"/>
  <c r="K81" i="54" s="1"/>
  <c r="L181" i="53"/>
  <c r="N181" i="53" s="1"/>
  <c r="S181" i="51"/>
  <c r="I60" i="54"/>
  <c r="K60" i="54" s="1"/>
  <c r="R60" i="53"/>
  <c r="I106" i="53"/>
  <c r="K106" i="53" s="1"/>
  <c r="R106" i="51"/>
  <c r="S65" i="53"/>
  <c r="L65" i="54"/>
  <c r="N65" i="54" s="1"/>
  <c r="L118" i="54"/>
  <c r="N118" i="54" s="1"/>
  <c r="S118" i="53"/>
  <c r="L82" i="53"/>
  <c r="N82" i="53" s="1"/>
  <c r="S82" i="51"/>
  <c r="S119" i="53"/>
  <c r="L119" i="54"/>
  <c r="N119" i="54" s="1"/>
  <c r="S95" i="53"/>
  <c r="L95" i="54"/>
  <c r="N95" i="54" s="1"/>
  <c r="S56" i="51"/>
  <c r="L56" i="53"/>
  <c r="N56" i="53" s="1"/>
  <c r="I137" i="54"/>
  <c r="K137" i="54" s="1"/>
  <c r="R137" i="53"/>
  <c r="R21" i="53"/>
  <c r="I21" i="54"/>
  <c r="K21" i="54" s="1"/>
  <c r="I168" i="54"/>
  <c r="K168" i="54" s="1"/>
  <c r="R168" i="53"/>
  <c r="I96" i="54"/>
  <c r="K96" i="54" s="1"/>
  <c r="R96" i="53"/>
  <c r="L131" i="54"/>
  <c r="N131" i="54" s="1"/>
  <c r="S131" i="53"/>
  <c r="R126" i="53"/>
  <c r="I126" i="54"/>
  <c r="K126" i="54" s="1"/>
  <c r="S204" i="51"/>
  <c r="L204" i="53"/>
  <c r="N204" i="53" s="1"/>
  <c r="I187" i="54"/>
  <c r="K187" i="54" s="1"/>
  <c r="R187" i="53"/>
  <c r="I177" i="54"/>
  <c r="K177" i="54" s="1"/>
  <c r="R177" i="53"/>
  <c r="I192" i="53"/>
  <c r="K192" i="53" s="1"/>
  <c r="R192" i="51"/>
  <c r="I173" i="53"/>
  <c r="K173" i="53" s="1"/>
  <c r="R173" i="51"/>
  <c r="S150" i="51"/>
  <c r="L150" i="53"/>
  <c r="N150" i="53" s="1"/>
  <c r="I181" i="53"/>
  <c r="K181" i="53" s="1"/>
  <c r="R181" i="51"/>
  <c r="L172" i="53"/>
  <c r="N172" i="53" s="1"/>
  <c r="S172" i="51"/>
  <c r="I101" i="54"/>
  <c r="K101" i="54" s="1"/>
  <c r="R101" i="53"/>
  <c r="L160" i="51"/>
  <c r="N160" i="51" s="1"/>
  <c r="S160" i="50"/>
  <c r="I65" i="54"/>
  <c r="K65" i="54" s="1"/>
  <c r="R65" i="53"/>
  <c r="S32" i="51"/>
  <c r="L32" i="53"/>
  <c r="N32" i="53" s="1"/>
  <c r="I43" i="54"/>
  <c r="K43" i="54" s="1"/>
  <c r="R43" i="53"/>
  <c r="L162" i="53"/>
  <c r="N162" i="53" s="1"/>
  <c r="S162" i="51"/>
  <c r="I87" i="53"/>
  <c r="K87" i="53" s="1"/>
  <c r="R87" i="51"/>
  <c r="I170" i="54"/>
  <c r="K170" i="54" s="1"/>
  <c r="R170" i="53"/>
  <c r="S75" i="53"/>
  <c r="L75" i="54"/>
  <c r="N75" i="54" s="1"/>
  <c r="L84" i="53"/>
  <c r="N84" i="53" s="1"/>
  <c r="S84" i="51"/>
  <c r="L106" i="53"/>
  <c r="N106" i="53" s="1"/>
  <c r="S106" i="51"/>
  <c r="I41" i="54"/>
  <c r="K41" i="54" s="1"/>
  <c r="R41" i="53"/>
  <c r="R59" i="53"/>
  <c r="I59" i="54"/>
  <c r="K59" i="54" s="1"/>
  <c r="I56" i="54"/>
  <c r="K56" i="54" s="1"/>
  <c r="R56" i="53"/>
  <c r="I64" i="54"/>
  <c r="K64" i="54" s="1"/>
  <c r="R64" i="53"/>
  <c r="R132" i="53"/>
  <c r="I132" i="54"/>
  <c r="K132" i="54" s="1"/>
  <c r="L23" i="54"/>
  <c r="N23" i="54" s="1"/>
  <c r="S23" i="53"/>
  <c r="L76" i="54"/>
  <c r="N76" i="54" s="1"/>
  <c r="S76" i="53"/>
  <c r="I25" i="54"/>
  <c r="K25" i="54" s="1"/>
  <c r="R25" i="53"/>
  <c r="I46" i="54"/>
  <c r="K46" i="54" s="1"/>
  <c r="I46" i="55" s="1"/>
  <c r="K46" i="55" s="1"/>
  <c r="W41" i="53"/>
  <c r="R46" i="53"/>
  <c r="I35" i="53"/>
  <c r="K35" i="53" s="1"/>
  <c r="R35" i="51"/>
  <c r="R153" i="53"/>
  <c r="I153" i="54"/>
  <c r="K153" i="54" s="1"/>
  <c r="L198" i="50"/>
  <c r="N198" i="50" s="1"/>
  <c r="S198" i="49"/>
  <c r="R116" i="53"/>
  <c r="I116" i="54"/>
  <c r="K116" i="54" s="1"/>
  <c r="L169" i="54"/>
  <c r="N169" i="54" s="1"/>
  <c r="S169" i="53"/>
  <c r="R166" i="53"/>
  <c r="I166" i="54"/>
  <c r="K166" i="54" s="1"/>
  <c r="L170" i="53"/>
  <c r="N170" i="53" s="1"/>
  <c r="S170" i="51"/>
  <c r="I20" i="54"/>
  <c r="K20" i="54" s="1"/>
  <c r="R20" i="53"/>
  <c r="L123" i="53"/>
  <c r="N123" i="53" s="1"/>
  <c r="S123" i="51"/>
  <c r="L102" i="54"/>
  <c r="N102" i="54" s="1"/>
  <c r="S102" i="53"/>
  <c r="L179" i="53"/>
  <c r="N179" i="53" s="1"/>
  <c r="S179" i="51"/>
  <c r="R93" i="53"/>
  <c r="I93" i="54"/>
  <c r="K93" i="54" s="1"/>
  <c r="I159" i="54"/>
  <c r="K159" i="54" s="1"/>
  <c r="R159" i="53"/>
  <c r="S136" i="53"/>
  <c r="L136" i="54"/>
  <c r="N136" i="54" s="1"/>
  <c r="I66" i="50"/>
  <c r="K66" i="50" s="1"/>
  <c r="R66" i="49"/>
  <c r="I212" i="54"/>
  <c r="K212" i="54" s="1"/>
  <c r="R212" i="53"/>
  <c r="L113" i="54"/>
  <c r="N113" i="54" s="1"/>
  <c r="S113" i="53"/>
  <c r="L146" i="54"/>
  <c r="N146" i="54" s="1"/>
  <c r="S146" i="53"/>
  <c r="S116" i="53"/>
  <c r="L116" i="54"/>
  <c r="N116" i="54" s="1"/>
  <c r="I107" i="54"/>
  <c r="K107" i="54" s="1"/>
  <c r="R107" i="53"/>
  <c r="I88" i="54"/>
  <c r="K88" i="54" s="1"/>
  <c r="R88" i="53"/>
  <c r="R15" i="51"/>
  <c r="I15" i="53"/>
  <c r="K15" i="53" s="1"/>
  <c r="O178" i="51"/>
  <c r="Q178" i="51" s="1"/>
  <c r="S178" i="50"/>
  <c r="Z42" i="51"/>
  <c r="AA42" i="51" s="1"/>
  <c r="AC42" i="51" s="1"/>
  <c r="S62" i="53"/>
  <c r="L62" i="54"/>
  <c r="N62" i="54" s="1"/>
  <c r="R47" i="53"/>
  <c r="I47" i="54"/>
  <c r="K47" i="54" s="1"/>
  <c r="I47" i="55" s="1"/>
  <c r="K47" i="55" s="1"/>
  <c r="W42" i="53"/>
  <c r="S22" i="53"/>
  <c r="L22" i="54"/>
  <c r="N22" i="54" s="1"/>
  <c r="R139" i="53"/>
  <c r="I139" i="54"/>
  <c r="K139" i="54" s="1"/>
  <c r="L120" i="47"/>
  <c r="N120" i="47" s="1"/>
  <c r="S120" i="46"/>
  <c r="I100" i="54"/>
  <c r="K100" i="54" s="1"/>
  <c r="R100" i="53"/>
  <c r="R120" i="44"/>
  <c r="I120" i="46"/>
  <c r="K120" i="46" s="1"/>
  <c r="L87" i="53"/>
  <c r="N87" i="53" s="1"/>
  <c r="S87" i="51"/>
  <c r="L222" i="53"/>
  <c r="N222" i="53" s="1"/>
  <c r="S222" i="51"/>
  <c r="R135" i="53"/>
  <c r="I135" i="54"/>
  <c r="K135" i="54" s="1"/>
  <c r="L54" i="53"/>
  <c r="N54" i="53" s="1"/>
  <c r="S54" i="51"/>
  <c r="I112" i="54"/>
  <c r="K112" i="54" s="1"/>
  <c r="R112" i="53"/>
  <c r="L52" i="54"/>
  <c r="N52" i="54" s="1"/>
  <c r="L52" i="55" s="1"/>
  <c r="N52" i="55" s="1"/>
  <c r="R53" i="53"/>
  <c r="I53" i="54"/>
  <c r="K53" i="54" s="1"/>
  <c r="S19" i="49"/>
  <c r="L19" i="50"/>
  <c r="N19" i="50" s="1"/>
  <c r="I92" i="53"/>
  <c r="K92" i="53" s="1"/>
  <c r="R92" i="51"/>
  <c r="I165" i="54"/>
  <c r="K165" i="54" s="1"/>
  <c r="R165" i="53"/>
  <c r="L115" i="54"/>
  <c r="N115" i="54" s="1"/>
  <c r="S115" i="53"/>
  <c r="S155" i="53"/>
  <c r="L155" i="54"/>
  <c r="N155" i="54" s="1"/>
  <c r="S39" i="49"/>
  <c r="O39" i="50"/>
  <c r="Q39" i="50" s="1"/>
  <c r="R147" i="53"/>
  <c r="I147" i="54"/>
  <c r="K147" i="54" s="1"/>
  <c r="S157" i="53"/>
  <c r="L157" i="54"/>
  <c r="N157" i="54" s="1"/>
  <c r="L63" i="54"/>
  <c r="N63" i="54" s="1"/>
  <c r="S63" i="53"/>
  <c r="I224" i="54"/>
  <c r="K224" i="54" s="1"/>
  <c r="R224" i="53"/>
  <c r="L29" i="53"/>
  <c r="N29" i="53" s="1"/>
  <c r="S29" i="51"/>
  <c r="I40" i="51"/>
  <c r="K40" i="51" s="1"/>
  <c r="R40" i="50"/>
  <c r="I160" i="53"/>
  <c r="K160" i="53" s="1"/>
  <c r="R160" i="51"/>
  <c r="S71" i="48"/>
  <c r="L71" i="49"/>
  <c r="N71" i="49" s="1"/>
  <c r="S25" i="53"/>
  <c r="L25" i="54"/>
  <c r="N25" i="54" s="1"/>
  <c r="L83" i="54"/>
  <c r="N83" i="54" s="1"/>
  <c r="S83" i="53"/>
  <c r="I200" i="54"/>
  <c r="K200" i="54" s="1"/>
  <c r="R200" i="53"/>
  <c r="R128" i="53"/>
  <c r="I128" i="54"/>
  <c r="K128" i="54" s="1"/>
  <c r="R169" i="53"/>
  <c r="I169" i="54"/>
  <c r="K169" i="54" s="1"/>
  <c r="R67" i="51"/>
  <c r="I67" i="53"/>
  <c r="K67" i="53" s="1"/>
  <c r="I62" i="54"/>
  <c r="K62" i="54" s="1"/>
  <c r="R62" i="53"/>
  <c r="R69" i="53"/>
  <c r="I69" i="54"/>
  <c r="K69" i="54" s="1"/>
  <c r="I189" i="53"/>
  <c r="K189" i="53" s="1"/>
  <c r="R189" i="51"/>
  <c r="I220" i="54"/>
  <c r="K220" i="54" s="1"/>
  <c r="R220" i="53"/>
  <c r="I13" i="50"/>
  <c r="K13" i="50" s="1"/>
  <c r="R13" i="49"/>
  <c r="L125" i="54"/>
  <c r="N125" i="54" s="1"/>
  <c r="S125" i="53"/>
  <c r="L57" i="51"/>
  <c r="N57" i="51" s="1"/>
  <c r="S57" i="50"/>
  <c r="I45" i="51"/>
  <c r="K45" i="51" s="1"/>
  <c r="R45" i="50"/>
  <c r="S159" i="53"/>
  <c r="L159" i="54"/>
  <c r="N159" i="54" s="1"/>
  <c r="L127" i="53"/>
  <c r="N127" i="53" s="1"/>
  <c r="S127" i="51"/>
  <c r="L124" i="54"/>
  <c r="N124" i="54" s="1"/>
  <c r="S124" i="53"/>
  <c r="I29" i="54"/>
  <c r="K29" i="54" s="1"/>
  <c r="R29" i="53"/>
  <c r="L213" i="53"/>
  <c r="N213" i="53" s="1"/>
  <c r="S213" i="51"/>
  <c r="S173" i="49"/>
  <c r="L173" i="50"/>
  <c r="N173" i="50" s="1"/>
  <c r="L92" i="53"/>
  <c r="N92" i="53" s="1"/>
  <c r="S92" i="51"/>
  <c r="R179" i="53"/>
  <c r="I179" i="54"/>
  <c r="K179" i="54" s="1"/>
  <c r="I52" i="51"/>
  <c r="K52" i="51" s="1"/>
  <c r="R52" i="50"/>
  <c r="I74" i="54"/>
  <c r="K74" i="54" s="1"/>
  <c r="R74" i="53"/>
  <c r="L70" i="54"/>
  <c r="N70" i="54" s="1"/>
  <c r="S70" i="53"/>
  <c r="I158" i="53"/>
  <c r="K158" i="53" s="1"/>
  <c r="R158" i="51"/>
  <c r="S151" i="53"/>
  <c r="L151" i="54"/>
  <c r="N151" i="54" s="1"/>
  <c r="O40" i="50"/>
  <c r="Q40" i="50" s="1"/>
  <c r="S40" i="49"/>
  <c r="R205" i="48"/>
  <c r="I205" i="49"/>
  <c r="K205" i="49" s="1"/>
  <c r="W43" i="53"/>
  <c r="I48" i="54"/>
  <c r="K48" i="54" s="1"/>
  <c r="I48" i="55" s="1"/>
  <c r="K48" i="55" s="1"/>
  <c r="R48" i="53"/>
  <c r="I183" i="54"/>
  <c r="K183" i="54" s="1"/>
  <c r="R183" i="53"/>
  <c r="R113" i="53"/>
  <c r="I113" i="54"/>
  <c r="K113" i="54" s="1"/>
  <c r="R85" i="51"/>
  <c r="I85" i="53"/>
  <c r="K85" i="53" s="1"/>
  <c r="S200" i="53"/>
  <c r="L200" i="54"/>
  <c r="N200" i="54" s="1"/>
  <c r="S134" i="53"/>
  <c r="L134" i="54"/>
  <c r="N134" i="54" s="1"/>
  <c r="S15" i="48"/>
  <c r="L15" i="49"/>
  <c r="N15" i="49" s="1"/>
  <c r="S43" i="53"/>
  <c r="L43" i="54"/>
  <c r="N43" i="54" s="1"/>
  <c r="L88" i="54"/>
  <c r="N88" i="54" s="1"/>
  <c r="S88" i="53"/>
  <c r="R157" i="53"/>
  <c r="I157" i="54"/>
  <c r="K157" i="54" s="1"/>
  <c r="S33" i="51"/>
  <c r="L33" i="53"/>
  <c r="N33" i="53" s="1"/>
  <c r="S104" i="53"/>
  <c r="L104" i="54"/>
  <c r="N104" i="54" s="1"/>
  <c r="S112" i="53"/>
  <c r="L112" i="54"/>
  <c r="N112" i="54" s="1"/>
  <c r="S109" i="53"/>
  <c r="L109" i="54"/>
  <c r="N109" i="54" s="1"/>
  <c r="R97" i="53"/>
  <c r="I97" i="54"/>
  <c r="K97" i="54" s="1"/>
  <c r="S24" i="53"/>
  <c r="L24" i="54"/>
  <c r="N24" i="54" s="1"/>
  <c r="X42" i="51"/>
  <c r="L38" i="54"/>
  <c r="N38" i="54" s="1"/>
  <c r="S38" i="53"/>
  <c r="L205" i="51"/>
  <c r="N205" i="51" s="1"/>
  <c r="S205" i="50"/>
  <c r="S211" i="51"/>
  <c r="L211" i="53"/>
  <c r="N211" i="53" s="1"/>
  <c r="L141" i="53"/>
  <c r="N141" i="53" s="1"/>
  <c r="S141" i="51"/>
  <c r="R223" i="51"/>
  <c r="I223" i="53"/>
  <c r="K223" i="53" s="1"/>
  <c r="R134" i="53"/>
  <c r="I134" i="54"/>
  <c r="K134" i="54" s="1"/>
  <c r="S156" i="53"/>
  <c r="L156" i="54"/>
  <c r="N156" i="54" s="1"/>
  <c r="S26" i="51"/>
  <c r="L26" i="53"/>
  <c r="N26" i="53" s="1"/>
  <c r="I122" i="53"/>
  <c r="K122" i="53" s="1"/>
  <c r="R122" i="51"/>
  <c r="I80" i="54"/>
  <c r="K80" i="54" s="1"/>
  <c r="R80" i="53"/>
  <c r="S96" i="53"/>
  <c r="L96" i="54"/>
  <c r="N96" i="54" s="1"/>
  <c r="L21" i="54"/>
  <c r="N21" i="54" s="1"/>
  <c r="S21" i="53"/>
  <c r="I127" i="54"/>
  <c r="K127" i="54" s="1"/>
  <c r="R127" i="53"/>
  <c r="I213" i="54"/>
  <c r="K213" i="54" s="1"/>
  <c r="R213" i="53"/>
  <c r="I148" i="50"/>
  <c r="K148" i="50" s="1"/>
  <c r="R148" i="49"/>
  <c r="S42" i="53"/>
  <c r="L42" i="54"/>
  <c r="N42" i="54" s="1"/>
  <c r="L128" i="54"/>
  <c r="N128" i="54" s="1"/>
  <c r="S128" i="53"/>
  <c r="R198" i="50"/>
  <c r="I198" i="51"/>
  <c r="K198" i="51" s="1"/>
  <c r="L85" i="54"/>
  <c r="N85" i="54" s="1"/>
  <c r="S85" i="53"/>
  <c r="R225" i="51"/>
  <c r="I225" i="53"/>
  <c r="K225" i="53" s="1"/>
  <c r="I217" i="54"/>
  <c r="K217" i="54" s="1"/>
  <c r="R217" i="53"/>
  <c r="I185" i="49"/>
  <c r="K185" i="49" s="1"/>
  <c r="R185" i="48"/>
  <c r="S202" i="53"/>
  <c r="L202" i="54"/>
  <c r="N202" i="54" s="1"/>
  <c r="L68" i="54"/>
  <c r="N68" i="54" s="1"/>
  <c r="S68" i="53"/>
  <c r="O91" i="49"/>
  <c r="Q91" i="49" s="1"/>
  <c r="S91" i="48"/>
  <c r="I219" i="53"/>
  <c r="K219" i="53" s="1"/>
  <c r="R219" i="51"/>
  <c r="L210" i="50"/>
  <c r="N210" i="50" s="1"/>
  <c r="S210" i="49"/>
  <c r="I109" i="54"/>
  <c r="K109" i="54" s="1"/>
  <c r="R109" i="53"/>
  <c r="I79" i="54"/>
  <c r="K79" i="54" s="1"/>
  <c r="R79" i="53"/>
  <c r="L46" i="54"/>
  <c r="N46" i="54" s="1"/>
  <c r="L46" i="55" s="1"/>
  <c r="N46" i="55" s="1"/>
  <c r="S46" i="53"/>
  <c r="L184" i="50"/>
  <c r="N184" i="50" s="1"/>
  <c r="S184" i="49"/>
  <c r="L133" i="54"/>
  <c r="N133" i="54" s="1"/>
  <c r="S133" i="53"/>
  <c r="L138" i="54"/>
  <c r="N138" i="54" s="1"/>
  <c r="S138" i="53"/>
  <c r="I196" i="53"/>
  <c r="K196" i="53" s="1"/>
  <c r="R196" i="51"/>
  <c r="R161" i="53"/>
  <c r="I161" i="54"/>
  <c r="K161" i="54" s="1"/>
  <c r="L166" i="54"/>
  <c r="N166" i="54" s="1"/>
  <c r="S166" i="53"/>
  <c r="L203" i="53"/>
  <c r="N203" i="53" s="1"/>
  <c r="S203" i="51"/>
  <c r="I118" i="54"/>
  <c r="K118" i="54" s="1"/>
  <c r="R118" i="53"/>
  <c r="L185" i="50"/>
  <c r="N185" i="50" s="1"/>
  <c r="S185" i="49"/>
  <c r="R131" i="53"/>
  <c r="I131" i="54"/>
  <c r="K131" i="54" s="1"/>
  <c r="I27" i="54"/>
  <c r="K27" i="54" s="1"/>
  <c r="R27" i="53"/>
  <c r="R203" i="53"/>
  <c r="I203" i="54"/>
  <c r="K203" i="54" s="1"/>
  <c r="I182" i="54"/>
  <c r="K182" i="54" s="1"/>
  <c r="R182" i="53"/>
  <c r="I76" i="54"/>
  <c r="K76" i="54" s="1"/>
  <c r="R76" i="53"/>
  <c r="S74" i="53"/>
  <c r="L74" i="54"/>
  <c r="N74" i="54" s="1"/>
  <c r="I194" i="54"/>
  <c r="K194" i="54" s="1"/>
  <c r="R194" i="53"/>
  <c r="L121" i="49"/>
  <c r="N121" i="49" s="1"/>
  <c r="S121" i="48"/>
  <c r="R156" i="53"/>
  <c r="I156" i="54"/>
  <c r="K156" i="54" s="1"/>
  <c r="L145" i="49"/>
  <c r="N145" i="49" s="1"/>
  <c r="S145" i="48"/>
  <c r="R216" i="53"/>
  <c r="I216" i="54"/>
  <c r="K216" i="54" s="1"/>
  <c r="L161" i="53"/>
  <c r="N161" i="53" s="1"/>
  <c r="S161" i="51"/>
  <c r="I78" i="54"/>
  <c r="K78" i="54" s="1"/>
  <c r="R78" i="53"/>
  <c r="S94" i="53"/>
  <c r="L94" i="54"/>
  <c r="N94" i="54" s="1"/>
  <c r="I14" i="51"/>
  <c r="K14" i="51" s="1"/>
  <c r="R14" i="50"/>
  <c r="L90" i="54"/>
  <c r="N90" i="54" s="1"/>
  <c r="S90" i="53"/>
  <c r="I204" i="51"/>
  <c r="K204" i="51" s="1"/>
  <c r="R204" i="50"/>
  <c r="I89" i="54"/>
  <c r="K89" i="54" s="1"/>
  <c r="R89" i="53"/>
  <c r="S195" i="51"/>
  <c r="L195" i="53"/>
  <c r="N195" i="53" s="1"/>
  <c r="L130" i="53"/>
  <c r="N130" i="53" s="1"/>
  <c r="S130" i="51"/>
  <c r="S89" i="53"/>
  <c r="L89" i="54"/>
  <c r="N89" i="54" s="1"/>
  <c r="R221" i="53"/>
  <c r="I221" i="54"/>
  <c r="K221" i="54" s="1"/>
  <c r="L99" i="54"/>
  <c r="N99" i="54" s="1"/>
  <c r="S99" i="53"/>
  <c r="L137" i="54"/>
  <c r="N137" i="54" s="1"/>
  <c r="S137" i="53"/>
  <c r="O105" i="50"/>
  <c r="Q105" i="50" s="1"/>
  <c r="S105" i="49"/>
  <c r="I142" i="53"/>
  <c r="K142" i="53" s="1"/>
  <c r="R142" i="51"/>
  <c r="I111" i="53"/>
  <c r="K111" i="53" s="1"/>
  <c r="R111" i="51"/>
  <c r="I84" i="54"/>
  <c r="K84" i="54" s="1"/>
  <c r="R84" i="53"/>
  <c r="I98" i="53"/>
  <c r="K98" i="53" s="1"/>
  <c r="R98" i="51"/>
  <c r="I130" i="53"/>
  <c r="K130" i="53" s="1"/>
  <c r="R130" i="51"/>
  <c r="S206" i="51"/>
  <c r="L206" i="53"/>
  <c r="N206" i="53" s="1"/>
  <c r="L221" i="54"/>
  <c r="N221" i="54" s="1"/>
  <c r="S221" i="53"/>
  <c r="I150" i="53"/>
  <c r="K150" i="53" s="1"/>
  <c r="R150" i="51"/>
  <c r="I180" i="54"/>
  <c r="K180" i="54" s="1"/>
  <c r="R180" i="53"/>
  <c r="R32" i="53"/>
  <c r="I32" i="54"/>
  <c r="K32" i="54" s="1"/>
  <c r="L48" i="54"/>
  <c r="N48" i="54" s="1"/>
  <c r="L48" i="55" s="1"/>
  <c r="N48" i="55" s="1"/>
  <c r="S48" i="53"/>
  <c r="S27" i="53"/>
  <c r="L27" i="54"/>
  <c r="N27" i="54" s="1"/>
  <c r="I186" i="53"/>
  <c r="K186" i="53" s="1"/>
  <c r="R186" i="51"/>
  <c r="R151" i="53"/>
  <c r="I151" i="54"/>
  <c r="K151" i="54" s="1"/>
  <c r="W45" i="51"/>
  <c r="I33" i="53"/>
  <c r="K33" i="53" s="1"/>
  <c r="R33" i="51"/>
  <c r="R83" i="53"/>
  <c r="I83" i="54"/>
  <c r="K83" i="54" s="1"/>
  <c r="S122" i="50"/>
  <c r="L122" i="51"/>
  <c r="N122" i="51" s="1"/>
  <c r="AC41" i="49"/>
  <c r="AC45" i="49" s="1"/>
  <c r="AA45" i="49"/>
  <c r="R36" i="53"/>
  <c r="I36" i="54"/>
  <c r="K36" i="54" s="1"/>
  <c r="S30" i="51"/>
  <c r="L30" i="53"/>
  <c r="N30" i="53" s="1"/>
  <c r="L182" i="54"/>
  <c r="N182" i="54" s="1"/>
  <c r="S182" i="53"/>
  <c r="R34" i="53"/>
  <c r="I34" i="54"/>
  <c r="K34" i="54" s="1"/>
  <c r="I129" i="54"/>
  <c r="K129" i="54" s="1"/>
  <c r="R129" i="53"/>
  <c r="I24" i="54"/>
  <c r="K24" i="54" s="1"/>
  <c r="R24" i="53"/>
  <c r="S73" i="53"/>
  <c r="L73" i="54"/>
  <c r="N73" i="54" s="1"/>
  <c r="I152" i="54"/>
  <c r="K152" i="54" s="1"/>
  <c r="R152" i="53"/>
  <c r="I103" i="54"/>
  <c r="K103" i="54" s="1"/>
  <c r="R103" i="53"/>
  <c r="I162" i="54"/>
  <c r="K162" i="54" s="1"/>
  <c r="R162" i="53"/>
  <c r="S149" i="53"/>
  <c r="L149" i="54"/>
  <c r="N149" i="54" s="1"/>
  <c r="I71" i="53"/>
  <c r="K71" i="53" s="1"/>
  <c r="R71" i="51"/>
  <c r="I195" i="53"/>
  <c r="K195" i="53" s="1"/>
  <c r="R195" i="51"/>
  <c r="I104" i="54"/>
  <c r="K104" i="54" s="1"/>
  <c r="R104" i="53"/>
  <c r="S219" i="51"/>
  <c r="L219" i="53"/>
  <c r="N219" i="53" s="1"/>
  <c r="I215" i="53"/>
  <c r="K215" i="53" s="1"/>
  <c r="R215" i="51"/>
  <c r="S215" i="51"/>
  <c r="L215" i="53"/>
  <c r="N215" i="53" s="1"/>
  <c r="I178" i="53"/>
  <c r="K178" i="53" s="1"/>
  <c r="R178" i="51"/>
  <c r="I218" i="54"/>
  <c r="K218" i="54" s="1"/>
  <c r="R218" i="53"/>
  <c r="I171" i="54"/>
  <c r="K171" i="54" s="1"/>
  <c r="R171" i="53"/>
  <c r="L47" i="54"/>
  <c r="N47" i="54" s="1"/>
  <c r="L47" i="55" s="1"/>
  <c r="N47" i="55" s="1"/>
  <c r="S47" i="53"/>
  <c r="X42" i="53"/>
  <c r="R172" i="53"/>
  <c r="I172" i="54"/>
  <c r="K172" i="54" s="1"/>
  <c r="R102" i="53"/>
  <c r="I102" i="54"/>
  <c r="K102" i="54" s="1"/>
  <c r="O13" i="48"/>
  <c r="Q13" i="48" s="1"/>
  <c r="S13" i="47"/>
  <c r="S167" i="51"/>
  <c r="L167" i="53"/>
  <c r="N167" i="53" s="1"/>
  <c r="R114" i="53"/>
  <c r="I114" i="54"/>
  <c r="K114" i="54" s="1"/>
  <c r="L188" i="51"/>
  <c r="N188" i="51" s="1"/>
  <c r="S188" i="50"/>
  <c r="L163" i="54"/>
  <c r="N163" i="54" s="1"/>
  <c r="S163" i="53"/>
  <c r="L152" i="54"/>
  <c r="N152" i="54" s="1"/>
  <c r="S152" i="53"/>
  <c r="L142" i="53"/>
  <c r="N142" i="53" s="1"/>
  <c r="S142" i="51"/>
  <c r="L135" i="54"/>
  <c r="N135" i="54" s="1"/>
  <c r="S135" i="53"/>
  <c r="S214" i="51"/>
  <c r="L214" i="53"/>
  <c r="N214" i="53" s="1"/>
  <c r="R63" i="53"/>
  <c r="I63" i="54"/>
  <c r="K63" i="54" s="1"/>
  <c r="S225" i="50"/>
  <c r="L225" i="51"/>
  <c r="N225" i="51" s="1"/>
  <c r="S66" i="46"/>
  <c r="L66" i="47"/>
  <c r="N66" i="47" s="1"/>
  <c r="L208" i="53"/>
  <c r="N208" i="53" s="1"/>
  <c r="S208" i="51"/>
  <c r="L69" i="54"/>
  <c r="N69" i="54" s="1"/>
  <c r="S69" i="53"/>
  <c r="I19" i="53"/>
  <c r="K19" i="53" s="1"/>
  <c r="R19" i="51"/>
  <c r="S174" i="51"/>
  <c r="L174" i="53"/>
  <c r="N174" i="53" s="1"/>
  <c r="L217" i="53"/>
  <c r="N217" i="53" s="1"/>
  <c r="S217" i="51"/>
  <c r="L139" i="53"/>
  <c r="N139" i="53" s="1"/>
  <c r="S139" i="51"/>
  <c r="L35" i="51"/>
  <c r="N35" i="51" s="1"/>
  <c r="S35" i="50"/>
  <c r="L189" i="51"/>
  <c r="N189" i="51" s="1"/>
  <c r="S189" i="50"/>
  <c r="S77" i="53"/>
  <c r="L77" i="54"/>
  <c r="N77" i="54" s="1"/>
  <c r="L175" i="54"/>
  <c r="N175" i="54" s="1"/>
  <c r="S175" i="53"/>
  <c r="I86" i="54"/>
  <c r="K86" i="54" s="1"/>
  <c r="R86" i="53"/>
  <c r="L111" i="53"/>
  <c r="N111" i="53" s="1"/>
  <c r="S111" i="51"/>
  <c r="I91" i="50"/>
  <c r="K91" i="50" s="1"/>
  <c r="R91" i="49"/>
  <c r="S140" i="53"/>
  <c r="L140" i="54"/>
  <c r="N140" i="54" s="1"/>
  <c r="I22" i="54"/>
  <c r="K22" i="54" s="1"/>
  <c r="R22" i="53"/>
  <c r="S34" i="50"/>
  <c r="L34" i="51"/>
  <c r="N34" i="51" s="1"/>
  <c r="I54" i="54"/>
  <c r="K54" i="54" s="1"/>
  <c r="R54" i="53"/>
  <c r="L78" i="53"/>
  <c r="N78" i="53" s="1"/>
  <c r="S78" i="51"/>
  <c r="I18" i="54"/>
  <c r="K18" i="54" s="1"/>
  <c r="R18" i="53"/>
  <c r="I206" i="53"/>
  <c r="K206" i="53" s="1"/>
  <c r="R206" i="51"/>
  <c r="I38" i="54"/>
  <c r="K38" i="54" s="1"/>
  <c r="R38" i="53"/>
  <c r="I146" i="54"/>
  <c r="K146" i="54" s="1"/>
  <c r="R146" i="53"/>
  <c r="L154" i="54"/>
  <c r="N154" i="54" s="1"/>
  <c r="S154" i="53"/>
  <c r="R163" i="53"/>
  <c r="I163" i="54"/>
  <c r="K163" i="54" s="1"/>
  <c r="I72" i="54"/>
  <c r="K72" i="54" s="1"/>
  <c r="R72" i="53"/>
  <c r="L212" i="53"/>
  <c r="N212" i="53" s="1"/>
  <c r="S212" i="51"/>
  <c r="L55" i="53"/>
  <c r="N55" i="53" s="1"/>
  <c r="S55" i="51"/>
  <c r="L67" i="48"/>
  <c r="N67" i="48" s="1"/>
  <c r="S67" i="47"/>
  <c r="R164" i="53"/>
  <c r="I164" i="54"/>
  <c r="K164" i="54" s="1"/>
  <c r="I188" i="53"/>
  <c r="K188" i="53" s="1"/>
  <c r="R188" i="51"/>
  <c r="R75" i="53"/>
  <c r="I75" i="54"/>
  <c r="K75" i="54" s="1"/>
  <c r="S209" i="53"/>
  <c r="L209" i="54"/>
  <c r="N209" i="54" s="1"/>
  <c r="X45" i="51"/>
  <c r="I140" i="54"/>
  <c r="K140" i="54" s="1"/>
  <c r="R140" i="53"/>
  <c r="I201" i="53"/>
  <c r="K201" i="53" s="1"/>
  <c r="R201" i="51"/>
  <c r="I16" i="54"/>
  <c r="K16" i="54" s="1"/>
  <c r="R16" i="53"/>
  <c r="S187" i="51"/>
  <c r="L187" i="53"/>
  <c r="N187" i="53" s="1"/>
  <c r="L49" i="54"/>
  <c r="N49" i="54" s="1"/>
  <c r="S49" i="53"/>
  <c r="S58" i="51"/>
  <c r="Z41" i="51" s="1"/>
  <c r="L58" i="53"/>
  <c r="N58" i="53" s="1"/>
  <c r="R95" i="53"/>
  <c r="I95" i="54"/>
  <c r="K95" i="54" s="1"/>
  <c r="S158" i="48"/>
  <c r="L158" i="49"/>
  <c r="N158" i="49" s="1"/>
  <c r="S186" i="51"/>
  <c r="L186" i="53"/>
  <c r="N186" i="53" s="1"/>
  <c r="S28" i="51"/>
  <c r="L28" i="53"/>
  <c r="N28" i="53" s="1"/>
  <c r="L199" i="53"/>
  <c r="N199" i="53" s="1"/>
  <c r="S199" i="51"/>
  <c r="L143" i="54"/>
  <c r="N143" i="54" s="1"/>
  <c r="S143" i="53"/>
  <c r="I136" i="54"/>
  <c r="K136" i="54" s="1"/>
  <c r="R136" i="53"/>
  <c r="S168" i="53"/>
  <c r="L168" i="54"/>
  <c r="N168" i="54" s="1"/>
  <c r="L220" i="53"/>
  <c r="N220" i="53" s="1"/>
  <c r="S220" i="51"/>
  <c r="L148" i="50"/>
  <c r="N148" i="50" s="1"/>
  <c r="S148" i="49"/>
  <c r="L51" i="50"/>
  <c r="N51" i="50" s="1"/>
  <c r="S51" i="49"/>
  <c r="R143" i="53"/>
  <c r="I143" i="54"/>
  <c r="K143" i="54" s="1"/>
  <c r="X43" i="51"/>
  <c r="L60" i="53"/>
  <c r="N60" i="53" s="1"/>
  <c r="X43" i="53" s="1"/>
  <c r="S60" i="51"/>
  <c r="Z43" i="51" s="1"/>
  <c r="AA43" i="51" s="1"/>
  <c r="AC43" i="51" s="1"/>
  <c r="R73" i="53"/>
  <c r="I73" i="54"/>
  <c r="K73" i="54" s="1"/>
  <c r="I190" i="54"/>
  <c r="K190" i="54" s="1"/>
  <c r="R190" i="53"/>
  <c r="I70" i="54"/>
  <c r="K70" i="54" s="1"/>
  <c r="R70" i="53"/>
  <c r="L37" i="53"/>
  <c r="N37" i="53" s="1"/>
  <c r="S37" i="51"/>
  <c r="L110" i="53"/>
  <c r="N110" i="53" s="1"/>
  <c r="S110" i="51"/>
  <c r="I197" i="53"/>
  <c r="K197" i="53" s="1"/>
  <c r="R197" i="51"/>
  <c r="I154" i="54"/>
  <c r="K154" i="54" s="1"/>
  <c r="R154" i="53"/>
  <c r="I58" i="54"/>
  <c r="K58" i="54" s="1"/>
  <c r="R58" i="53"/>
  <c r="L171" i="54"/>
  <c r="N171" i="54" s="1"/>
  <c r="S171" i="53"/>
  <c r="S180" i="53"/>
  <c r="L180" i="54"/>
  <c r="N180" i="54" s="1"/>
  <c r="I202" i="54"/>
  <c r="K202" i="54" s="1"/>
  <c r="R202" i="53"/>
  <c r="L45" i="53"/>
  <c r="N45" i="53" s="1"/>
  <c r="S45" i="51"/>
  <c r="I125" i="54"/>
  <c r="K125" i="54" s="1"/>
  <c r="R125" i="53"/>
  <c r="S144" i="47"/>
  <c r="L144" i="48"/>
  <c r="N144" i="48" s="1"/>
  <c r="S216" i="53"/>
  <c r="L216" i="54"/>
  <c r="N216" i="54" s="1"/>
  <c r="S98" i="51"/>
  <c r="L98" i="53"/>
  <c r="N98" i="53" s="1"/>
  <c r="L114" i="54"/>
  <c r="N114" i="54" s="1"/>
  <c r="S114" i="53"/>
  <c r="L97" i="54"/>
  <c r="N97" i="54" s="1"/>
  <c r="S97" i="53"/>
  <c r="I149" i="54"/>
  <c r="K149" i="54" s="1"/>
  <c r="R149" i="53"/>
  <c r="I26" i="54"/>
  <c r="K26" i="54" s="1"/>
  <c r="R26" i="53"/>
  <c r="R77" i="53"/>
  <c r="I77" i="54"/>
  <c r="K77" i="54" s="1"/>
  <c r="R199" i="53"/>
  <c r="I199" i="54"/>
  <c r="K199" i="54" s="1"/>
  <c r="I94" i="54"/>
  <c r="K94" i="54" s="1"/>
  <c r="R94" i="53"/>
  <c r="I68" i="54"/>
  <c r="K68" i="54" s="1"/>
  <c r="R68" i="53"/>
  <c r="S107" i="53"/>
  <c r="L107" i="54"/>
  <c r="N107" i="54" s="1"/>
  <c r="L17" i="54"/>
  <c r="N17" i="54" s="1"/>
  <c r="S17" i="53"/>
  <c r="S50" i="51"/>
  <c r="L50" i="53"/>
  <c r="N50" i="53" s="1"/>
  <c r="L194" i="54"/>
  <c r="N194" i="54" s="1"/>
  <c r="S194" i="53"/>
  <c r="I82" i="54"/>
  <c r="K82" i="54" s="1"/>
  <c r="R82" i="53"/>
  <c r="R23" i="53"/>
  <c r="I23" i="54"/>
  <c r="K23" i="54" s="1"/>
  <c r="I210" i="53"/>
  <c r="K210" i="53" s="1"/>
  <c r="R210" i="51"/>
  <c r="L41" i="53"/>
  <c r="N41" i="53" s="1"/>
  <c r="S41" i="51"/>
  <c r="I37" i="54"/>
  <c r="K37" i="54" s="1"/>
  <c r="R37" i="53"/>
  <c r="L72" i="54"/>
  <c r="N72" i="54" s="1"/>
  <c r="S72" i="53"/>
  <c r="L126" i="54"/>
  <c r="N126" i="54" s="1"/>
  <c r="S126" i="53"/>
  <c r="O52" i="50"/>
  <c r="Q52" i="50" s="1"/>
  <c r="S52" i="49"/>
  <c r="I208" i="53"/>
  <c r="K208" i="53" s="1"/>
  <c r="R208" i="51"/>
  <c r="I145" i="48"/>
  <c r="K145" i="48" s="1"/>
  <c r="R145" i="47"/>
  <c r="R17" i="53"/>
  <c r="I17" i="54"/>
  <c r="K17" i="54" s="1"/>
  <c r="L93" i="54"/>
  <c r="N93" i="54" s="1"/>
  <c r="S93" i="53"/>
  <c r="L224" i="51"/>
  <c r="N224" i="51" s="1"/>
  <c r="S224" i="50"/>
  <c r="L103" i="54"/>
  <c r="N103" i="54" s="1"/>
  <c r="S103" i="53"/>
  <c r="R167" i="53"/>
  <c r="I167" i="54"/>
  <c r="K167" i="54" s="1"/>
  <c r="L164" i="53"/>
  <c r="N164" i="53" s="1"/>
  <c r="S164" i="51"/>
  <c r="S86" i="53"/>
  <c r="L86" i="54"/>
  <c r="N86" i="54" s="1"/>
  <c r="S18" i="53"/>
  <c r="L18" i="54"/>
  <c r="N18" i="54" s="1"/>
  <c r="R155" i="53"/>
  <c r="I155" i="54"/>
  <c r="K155" i="54" s="1"/>
  <c r="I31" i="54"/>
  <c r="K31" i="54" s="1"/>
  <c r="R31" i="53"/>
  <c r="L218" i="53"/>
  <c r="N218" i="53" s="1"/>
  <c r="S218" i="51"/>
  <c r="I141" i="54"/>
  <c r="K141" i="54" s="1"/>
  <c r="R141" i="53"/>
  <c r="I123" i="54"/>
  <c r="K123" i="54" s="1"/>
  <c r="R123" i="53"/>
  <c r="I121" i="51"/>
  <c r="K121" i="51" s="1"/>
  <c r="R121" i="50"/>
  <c r="I115" i="54"/>
  <c r="K115" i="54" s="1"/>
  <c r="R115" i="53"/>
  <c r="R119" i="53"/>
  <c r="I119" i="54"/>
  <c r="K119" i="54" s="1"/>
  <c r="I90" i="54"/>
  <c r="K90" i="54" s="1"/>
  <c r="R90" i="53"/>
  <c r="S12" i="44"/>
  <c r="L12" i="46"/>
  <c r="N12" i="46" s="1"/>
  <c r="S11" i="44"/>
  <c r="U11" i="44" s="1"/>
  <c r="L11" i="46"/>
  <c r="N11" i="46" s="1"/>
  <c r="R11" i="44"/>
  <c r="I11" i="46"/>
  <c r="K11" i="46" s="1"/>
  <c r="R12" i="44"/>
  <c r="I12" i="46"/>
  <c r="K12" i="46" s="1"/>
  <c r="N226" i="44"/>
  <c r="R155" i="54" l="1"/>
  <c r="I155" i="55"/>
  <c r="K155" i="55" s="1"/>
  <c r="S86" i="54"/>
  <c r="L86" i="55"/>
  <c r="N86" i="55" s="1"/>
  <c r="R167" i="54"/>
  <c r="I167" i="55"/>
  <c r="K167" i="55" s="1"/>
  <c r="R17" i="54"/>
  <c r="I17" i="55"/>
  <c r="K17" i="55" s="1"/>
  <c r="S107" i="54"/>
  <c r="L107" i="55"/>
  <c r="N107" i="55" s="1"/>
  <c r="R77" i="54"/>
  <c r="I77" i="55"/>
  <c r="K77" i="55" s="1"/>
  <c r="S216" i="54"/>
  <c r="L216" i="55"/>
  <c r="N216" i="55" s="1"/>
  <c r="R73" i="54"/>
  <c r="I73" i="55"/>
  <c r="K73" i="55" s="1"/>
  <c r="R136" i="54"/>
  <c r="I136" i="55"/>
  <c r="K136" i="55" s="1"/>
  <c r="S49" i="54"/>
  <c r="L49" i="55"/>
  <c r="N49" i="55" s="1"/>
  <c r="R16" i="54"/>
  <c r="I16" i="55"/>
  <c r="K16" i="55" s="1"/>
  <c r="R140" i="54"/>
  <c r="I140" i="55"/>
  <c r="K140" i="55" s="1"/>
  <c r="R75" i="54"/>
  <c r="I75" i="55"/>
  <c r="K75" i="55" s="1"/>
  <c r="R164" i="54"/>
  <c r="I164" i="55"/>
  <c r="K164" i="55" s="1"/>
  <c r="S77" i="54"/>
  <c r="L77" i="55"/>
  <c r="N77" i="55" s="1"/>
  <c r="R114" i="54"/>
  <c r="I114" i="55"/>
  <c r="K114" i="55" s="1"/>
  <c r="R172" i="54"/>
  <c r="I172" i="55"/>
  <c r="K172" i="55" s="1"/>
  <c r="S47" i="55"/>
  <c r="L47" i="56"/>
  <c r="N47" i="56" s="1"/>
  <c r="R218" i="54"/>
  <c r="I218" i="55"/>
  <c r="K218" i="55" s="1"/>
  <c r="R103" i="54"/>
  <c r="I103" i="55"/>
  <c r="K103" i="55" s="1"/>
  <c r="R129" i="54"/>
  <c r="I129" i="55"/>
  <c r="K129" i="55" s="1"/>
  <c r="S182" i="54"/>
  <c r="L182" i="55"/>
  <c r="N182" i="55" s="1"/>
  <c r="R221" i="54"/>
  <c r="I221" i="55"/>
  <c r="K221" i="55" s="1"/>
  <c r="S94" i="54"/>
  <c r="L94" i="55"/>
  <c r="N94" i="55" s="1"/>
  <c r="S74" i="54"/>
  <c r="L74" i="55"/>
  <c r="N74" i="55" s="1"/>
  <c r="R161" i="54"/>
  <c r="I161" i="55"/>
  <c r="K161" i="55" s="1"/>
  <c r="S202" i="54"/>
  <c r="L202" i="55"/>
  <c r="N202" i="55" s="1"/>
  <c r="S96" i="54"/>
  <c r="L96" i="55"/>
  <c r="N96" i="55" s="1"/>
  <c r="S156" i="54"/>
  <c r="L156" i="55"/>
  <c r="N156" i="55" s="1"/>
  <c r="R183" i="54"/>
  <c r="I183" i="55"/>
  <c r="K183" i="55" s="1"/>
  <c r="S151" i="54"/>
  <c r="L151" i="55"/>
  <c r="N151" i="55" s="1"/>
  <c r="S159" i="54"/>
  <c r="L159" i="55"/>
  <c r="N159" i="55" s="1"/>
  <c r="R169" i="54"/>
  <c r="I169" i="55"/>
  <c r="K169" i="55" s="1"/>
  <c r="S25" i="54"/>
  <c r="L25" i="55"/>
  <c r="N25" i="55" s="1"/>
  <c r="R147" i="54"/>
  <c r="I147" i="55"/>
  <c r="K147" i="55" s="1"/>
  <c r="S155" i="54"/>
  <c r="L155" i="55"/>
  <c r="N155" i="55" s="1"/>
  <c r="L52" i="56"/>
  <c r="N52" i="56" s="1"/>
  <c r="S62" i="54"/>
  <c r="L62" i="55"/>
  <c r="N62" i="55" s="1"/>
  <c r="R88" i="54"/>
  <c r="I88" i="55"/>
  <c r="K88" i="55" s="1"/>
  <c r="S113" i="54"/>
  <c r="L113" i="55"/>
  <c r="N113" i="55" s="1"/>
  <c r="R159" i="54"/>
  <c r="I159" i="55"/>
  <c r="K159" i="55" s="1"/>
  <c r="S169" i="54"/>
  <c r="L169" i="55"/>
  <c r="N169" i="55" s="1"/>
  <c r="R59" i="54"/>
  <c r="I59" i="55"/>
  <c r="K59" i="55" s="1"/>
  <c r="S75" i="54"/>
  <c r="L75" i="55"/>
  <c r="N75" i="55" s="1"/>
  <c r="S95" i="54"/>
  <c r="L95" i="55"/>
  <c r="N95" i="55" s="1"/>
  <c r="S65" i="54"/>
  <c r="L65" i="55"/>
  <c r="N65" i="55" s="1"/>
  <c r="R81" i="54"/>
  <c r="I81" i="55"/>
  <c r="K81" i="55" s="1"/>
  <c r="S183" i="54"/>
  <c r="L183" i="55"/>
  <c r="N183" i="55" s="1"/>
  <c r="R44" i="54"/>
  <c r="I44" i="55"/>
  <c r="K44" i="55" s="1"/>
  <c r="R207" i="54"/>
  <c r="I207" i="55"/>
  <c r="K207" i="55" s="1"/>
  <c r="S101" i="54"/>
  <c r="L101" i="55"/>
  <c r="N101" i="55" s="1"/>
  <c r="R55" i="54"/>
  <c r="I55" i="55"/>
  <c r="K55" i="55" s="1"/>
  <c r="S53" i="54"/>
  <c r="L53" i="55"/>
  <c r="N53" i="55" s="1"/>
  <c r="R209" i="54"/>
  <c r="I209" i="55"/>
  <c r="K209" i="55" s="1"/>
  <c r="R49" i="54"/>
  <c r="I49" i="55"/>
  <c r="K49" i="55" s="1"/>
  <c r="R176" i="54"/>
  <c r="I176" i="55"/>
  <c r="K176" i="55" s="1"/>
  <c r="S44" i="55"/>
  <c r="L44" i="56"/>
  <c r="N44" i="56" s="1"/>
  <c r="L165" i="56"/>
  <c r="N165" i="56" s="1"/>
  <c r="S165" i="55"/>
  <c r="L177" i="56"/>
  <c r="N177" i="56" s="1"/>
  <c r="S177" i="55"/>
  <c r="L153" i="56"/>
  <c r="N153" i="56" s="1"/>
  <c r="S153" i="55"/>
  <c r="R90" i="54"/>
  <c r="I90" i="55"/>
  <c r="K90" i="55" s="1"/>
  <c r="R115" i="54"/>
  <c r="I115" i="55"/>
  <c r="K115" i="55" s="1"/>
  <c r="R123" i="54"/>
  <c r="I123" i="55"/>
  <c r="K123" i="55" s="1"/>
  <c r="S126" i="54"/>
  <c r="L126" i="55"/>
  <c r="N126" i="55" s="1"/>
  <c r="R37" i="54"/>
  <c r="I37" i="55"/>
  <c r="K37" i="55" s="1"/>
  <c r="R82" i="54"/>
  <c r="I82" i="55"/>
  <c r="K82" i="55" s="1"/>
  <c r="R94" i="54"/>
  <c r="I94" i="55"/>
  <c r="K94" i="55" s="1"/>
  <c r="R149" i="54"/>
  <c r="I149" i="55"/>
  <c r="K149" i="55" s="1"/>
  <c r="S114" i="54"/>
  <c r="L114" i="55"/>
  <c r="N114" i="55" s="1"/>
  <c r="R125" i="54"/>
  <c r="I125" i="55"/>
  <c r="K125" i="55" s="1"/>
  <c r="R202" i="54"/>
  <c r="I202" i="55"/>
  <c r="K202" i="55" s="1"/>
  <c r="S171" i="54"/>
  <c r="L171" i="55"/>
  <c r="N171" i="55" s="1"/>
  <c r="R154" i="54"/>
  <c r="I154" i="55"/>
  <c r="K154" i="55" s="1"/>
  <c r="R70" i="54"/>
  <c r="I70" i="55"/>
  <c r="K70" i="55" s="1"/>
  <c r="R143" i="54"/>
  <c r="I143" i="55"/>
  <c r="K143" i="55" s="1"/>
  <c r="S168" i="54"/>
  <c r="L168" i="55"/>
  <c r="N168" i="55" s="1"/>
  <c r="R72" i="54"/>
  <c r="I72" i="55"/>
  <c r="K72" i="55" s="1"/>
  <c r="S154" i="54"/>
  <c r="L154" i="55"/>
  <c r="N154" i="55" s="1"/>
  <c r="R38" i="54"/>
  <c r="I38" i="55"/>
  <c r="K38" i="55" s="1"/>
  <c r="R18" i="54"/>
  <c r="I18" i="55"/>
  <c r="K18" i="55" s="1"/>
  <c r="R54" i="54"/>
  <c r="I54" i="55"/>
  <c r="K54" i="55" s="1"/>
  <c r="R22" i="54"/>
  <c r="I22" i="55"/>
  <c r="K22" i="55" s="1"/>
  <c r="R86" i="54"/>
  <c r="I86" i="55"/>
  <c r="K86" i="55" s="1"/>
  <c r="S163" i="54"/>
  <c r="L163" i="55"/>
  <c r="N163" i="55" s="1"/>
  <c r="R34" i="54"/>
  <c r="I34" i="55"/>
  <c r="K34" i="55" s="1"/>
  <c r="R83" i="54"/>
  <c r="I83" i="55"/>
  <c r="K83" i="55" s="1"/>
  <c r="L48" i="56"/>
  <c r="N48" i="56" s="1"/>
  <c r="S48" i="55"/>
  <c r="R180" i="54"/>
  <c r="I180" i="55"/>
  <c r="K180" i="55" s="1"/>
  <c r="S221" i="54"/>
  <c r="L221" i="55"/>
  <c r="N221" i="55" s="1"/>
  <c r="R84" i="54"/>
  <c r="I84" i="55"/>
  <c r="K84" i="55" s="1"/>
  <c r="S137" i="54"/>
  <c r="L137" i="55"/>
  <c r="N137" i="55" s="1"/>
  <c r="R89" i="54"/>
  <c r="I89" i="55"/>
  <c r="K89" i="55" s="1"/>
  <c r="S90" i="54"/>
  <c r="L90" i="55"/>
  <c r="N90" i="55" s="1"/>
  <c r="R182" i="54"/>
  <c r="I182" i="55"/>
  <c r="K182" i="55" s="1"/>
  <c r="R27" i="54"/>
  <c r="I27" i="55"/>
  <c r="K27" i="55" s="1"/>
  <c r="S138" i="54"/>
  <c r="L138" i="55"/>
  <c r="N138" i="55" s="1"/>
  <c r="R79" i="54"/>
  <c r="I79" i="55"/>
  <c r="K79" i="55" s="1"/>
  <c r="R217" i="54"/>
  <c r="I217" i="55"/>
  <c r="K217" i="55" s="1"/>
  <c r="S85" i="54"/>
  <c r="L85" i="55"/>
  <c r="N85" i="55" s="1"/>
  <c r="S128" i="54"/>
  <c r="L128" i="55"/>
  <c r="N128" i="55" s="1"/>
  <c r="R127" i="54"/>
  <c r="I127" i="55"/>
  <c r="K127" i="55" s="1"/>
  <c r="S38" i="54"/>
  <c r="L38" i="55"/>
  <c r="N38" i="55" s="1"/>
  <c r="R97" i="54"/>
  <c r="I97" i="55"/>
  <c r="K97" i="55" s="1"/>
  <c r="S112" i="54"/>
  <c r="L112" i="55"/>
  <c r="N112" i="55" s="1"/>
  <c r="S200" i="54"/>
  <c r="L200" i="55"/>
  <c r="N200" i="55" s="1"/>
  <c r="R113" i="54"/>
  <c r="I113" i="55"/>
  <c r="K113" i="55" s="1"/>
  <c r="S70" i="54"/>
  <c r="L70" i="55"/>
  <c r="N70" i="55" s="1"/>
  <c r="S124" i="54"/>
  <c r="L124" i="55"/>
  <c r="N124" i="55" s="1"/>
  <c r="R62" i="54"/>
  <c r="I62" i="55"/>
  <c r="K62" i="55" s="1"/>
  <c r="R200" i="54"/>
  <c r="I200" i="55"/>
  <c r="K200" i="55" s="1"/>
  <c r="S63" i="54"/>
  <c r="L63" i="55"/>
  <c r="N63" i="55" s="1"/>
  <c r="R165" i="54"/>
  <c r="I165" i="55"/>
  <c r="K165" i="55" s="1"/>
  <c r="R135" i="54"/>
  <c r="I135" i="55"/>
  <c r="K135" i="55" s="1"/>
  <c r="R139" i="54"/>
  <c r="I139" i="55"/>
  <c r="K139" i="55" s="1"/>
  <c r="S136" i="54"/>
  <c r="L136" i="55"/>
  <c r="N136" i="55" s="1"/>
  <c r="R93" i="54"/>
  <c r="I93" i="55"/>
  <c r="K93" i="55" s="1"/>
  <c r="R166" i="54"/>
  <c r="I166" i="55"/>
  <c r="K166" i="55" s="1"/>
  <c r="R116" i="54"/>
  <c r="I116" i="55"/>
  <c r="K116" i="55" s="1"/>
  <c r="R153" i="54"/>
  <c r="I153" i="55"/>
  <c r="K153" i="55" s="1"/>
  <c r="R25" i="54"/>
  <c r="I25" i="55"/>
  <c r="K25" i="55" s="1"/>
  <c r="S23" i="54"/>
  <c r="L23" i="55"/>
  <c r="N23" i="55" s="1"/>
  <c r="R64" i="54"/>
  <c r="I64" i="55"/>
  <c r="K64" i="55" s="1"/>
  <c r="R43" i="54"/>
  <c r="I43" i="55"/>
  <c r="K43" i="55" s="1"/>
  <c r="R65" i="54"/>
  <c r="I65" i="55"/>
  <c r="K65" i="55" s="1"/>
  <c r="R101" i="54"/>
  <c r="I101" i="55"/>
  <c r="K101" i="55" s="1"/>
  <c r="R177" i="54"/>
  <c r="I177" i="55"/>
  <c r="K177" i="55" s="1"/>
  <c r="S131" i="54"/>
  <c r="L131" i="55"/>
  <c r="N131" i="55" s="1"/>
  <c r="R168" i="54"/>
  <c r="I168" i="55"/>
  <c r="K168" i="55" s="1"/>
  <c r="R137" i="54"/>
  <c r="I137" i="55"/>
  <c r="K137" i="55" s="1"/>
  <c r="R60" i="54"/>
  <c r="I60" i="55"/>
  <c r="K60" i="55" s="1"/>
  <c r="R133" i="54"/>
  <c r="I133" i="55"/>
  <c r="K133" i="55" s="1"/>
  <c r="R28" i="54"/>
  <c r="I28" i="55"/>
  <c r="K28" i="55" s="1"/>
  <c r="R30" i="54"/>
  <c r="I30" i="55"/>
  <c r="K30" i="55" s="1"/>
  <c r="R138" i="54"/>
  <c r="I138" i="55"/>
  <c r="K138" i="55" s="1"/>
  <c r="R193" i="54"/>
  <c r="I193" i="55"/>
  <c r="K193" i="55" s="1"/>
  <c r="R214" i="54"/>
  <c r="I214" i="55"/>
  <c r="K214" i="55" s="1"/>
  <c r="I61" i="56"/>
  <c r="K61" i="56" s="1"/>
  <c r="R61" i="55"/>
  <c r="W44" i="55"/>
  <c r="R42" i="54"/>
  <c r="I42" i="55"/>
  <c r="K42" i="55" s="1"/>
  <c r="L193" i="56"/>
  <c r="N193" i="56" s="1"/>
  <c r="S193" i="55"/>
  <c r="L80" i="56"/>
  <c r="N80" i="56" s="1"/>
  <c r="S80" i="55"/>
  <c r="S129" i="55"/>
  <c r="L129" i="56"/>
  <c r="N129" i="56" s="1"/>
  <c r="S143" i="54"/>
  <c r="L143" i="55"/>
  <c r="N143" i="55" s="1"/>
  <c r="S209" i="54"/>
  <c r="L209" i="55"/>
  <c r="N209" i="55" s="1"/>
  <c r="R163" i="54"/>
  <c r="I163" i="55"/>
  <c r="K163" i="55" s="1"/>
  <c r="S140" i="54"/>
  <c r="L140" i="55"/>
  <c r="N140" i="55" s="1"/>
  <c r="R63" i="54"/>
  <c r="I63" i="55"/>
  <c r="K63" i="55" s="1"/>
  <c r="R102" i="54"/>
  <c r="I102" i="55"/>
  <c r="K102" i="55" s="1"/>
  <c r="R171" i="54"/>
  <c r="I171" i="55"/>
  <c r="K171" i="55" s="1"/>
  <c r="R104" i="54"/>
  <c r="I104" i="55"/>
  <c r="K104" i="55" s="1"/>
  <c r="R162" i="54"/>
  <c r="I162" i="55"/>
  <c r="K162" i="55" s="1"/>
  <c r="R152" i="54"/>
  <c r="I152" i="55"/>
  <c r="K152" i="55" s="1"/>
  <c r="R24" i="54"/>
  <c r="I24" i="55"/>
  <c r="K24" i="55" s="1"/>
  <c r="R151" i="54"/>
  <c r="I151" i="55"/>
  <c r="K151" i="55" s="1"/>
  <c r="S27" i="54"/>
  <c r="L27" i="55"/>
  <c r="N27" i="55" s="1"/>
  <c r="R32" i="54"/>
  <c r="I32" i="55"/>
  <c r="K32" i="55" s="1"/>
  <c r="S89" i="54"/>
  <c r="L89" i="55"/>
  <c r="N89" i="55" s="1"/>
  <c r="R216" i="54"/>
  <c r="I216" i="55"/>
  <c r="K216" i="55" s="1"/>
  <c r="R156" i="54"/>
  <c r="I156" i="55"/>
  <c r="K156" i="55" s="1"/>
  <c r="R203" i="54"/>
  <c r="I203" i="55"/>
  <c r="K203" i="55" s="1"/>
  <c r="R131" i="54"/>
  <c r="I131" i="55"/>
  <c r="K131" i="55" s="1"/>
  <c r="S42" i="54"/>
  <c r="L42" i="55"/>
  <c r="N42" i="55" s="1"/>
  <c r="R134" i="54"/>
  <c r="I134" i="55"/>
  <c r="K134" i="55" s="1"/>
  <c r="S88" i="54"/>
  <c r="L88" i="55"/>
  <c r="N88" i="55" s="1"/>
  <c r="R48" i="55"/>
  <c r="I48" i="56"/>
  <c r="K48" i="56" s="1"/>
  <c r="R179" i="54"/>
  <c r="I179" i="55"/>
  <c r="K179" i="55" s="1"/>
  <c r="R69" i="54"/>
  <c r="I69" i="55"/>
  <c r="K69" i="55" s="1"/>
  <c r="R128" i="54"/>
  <c r="I128" i="55"/>
  <c r="K128" i="55" s="1"/>
  <c r="S157" i="54"/>
  <c r="L157" i="55"/>
  <c r="N157" i="55" s="1"/>
  <c r="R53" i="54"/>
  <c r="I53" i="55"/>
  <c r="K53" i="55" s="1"/>
  <c r="R112" i="54"/>
  <c r="I112" i="55"/>
  <c r="K112" i="55" s="1"/>
  <c r="R100" i="54"/>
  <c r="I100" i="55"/>
  <c r="K100" i="55" s="1"/>
  <c r="W42" i="55"/>
  <c r="I47" i="56"/>
  <c r="K47" i="56" s="1"/>
  <c r="R47" i="55"/>
  <c r="R107" i="54"/>
  <c r="I107" i="55"/>
  <c r="K107" i="55" s="1"/>
  <c r="S146" i="54"/>
  <c r="L146" i="55"/>
  <c r="N146" i="55" s="1"/>
  <c r="R212" i="54"/>
  <c r="I212" i="55"/>
  <c r="K212" i="55" s="1"/>
  <c r="S102" i="54"/>
  <c r="L102" i="55"/>
  <c r="N102" i="55" s="1"/>
  <c r="R20" i="54"/>
  <c r="I20" i="55"/>
  <c r="K20" i="55" s="1"/>
  <c r="R132" i="54"/>
  <c r="I132" i="55"/>
  <c r="K132" i="55" s="1"/>
  <c r="R126" i="54"/>
  <c r="I126" i="55"/>
  <c r="K126" i="55" s="1"/>
  <c r="R21" i="54"/>
  <c r="I21" i="55"/>
  <c r="K21" i="55" s="1"/>
  <c r="S119" i="54"/>
  <c r="L119" i="55"/>
  <c r="N119" i="55" s="1"/>
  <c r="S20" i="54"/>
  <c r="L20" i="55"/>
  <c r="N20" i="55" s="1"/>
  <c r="R110" i="54"/>
  <c r="I110" i="55"/>
  <c r="K110" i="55" s="1"/>
  <c r="S176" i="54"/>
  <c r="L176" i="55"/>
  <c r="N176" i="55" s="1"/>
  <c r="R191" i="54"/>
  <c r="I191" i="55"/>
  <c r="K191" i="55" s="1"/>
  <c r="R50" i="54"/>
  <c r="I50" i="55"/>
  <c r="K50" i="55" s="1"/>
  <c r="S100" i="54"/>
  <c r="L100" i="55"/>
  <c r="N100" i="55" s="1"/>
  <c r="S79" i="54"/>
  <c r="L79" i="55"/>
  <c r="N79" i="55" s="1"/>
  <c r="L16" i="56"/>
  <c r="N16" i="56" s="1"/>
  <c r="S16" i="55"/>
  <c r="S147" i="55"/>
  <c r="L147" i="56"/>
  <c r="N147" i="56" s="1"/>
  <c r="L64" i="56"/>
  <c r="N64" i="56" s="1"/>
  <c r="S64" i="55"/>
  <c r="S196" i="55"/>
  <c r="L196" i="56"/>
  <c r="N196" i="56" s="1"/>
  <c r="R119" i="54"/>
  <c r="I119" i="55"/>
  <c r="K119" i="55" s="1"/>
  <c r="S18" i="54"/>
  <c r="L18" i="55"/>
  <c r="N18" i="55" s="1"/>
  <c r="R23" i="54"/>
  <c r="I23" i="55"/>
  <c r="K23" i="55" s="1"/>
  <c r="R199" i="54"/>
  <c r="I199" i="55"/>
  <c r="K199" i="55" s="1"/>
  <c r="S180" i="54"/>
  <c r="L180" i="55"/>
  <c r="N180" i="55" s="1"/>
  <c r="R141" i="54"/>
  <c r="I141" i="55"/>
  <c r="K141" i="55" s="1"/>
  <c r="R31" i="54"/>
  <c r="I31" i="55"/>
  <c r="K31" i="55" s="1"/>
  <c r="S103" i="54"/>
  <c r="L103" i="55"/>
  <c r="N103" i="55" s="1"/>
  <c r="S93" i="54"/>
  <c r="L93" i="55"/>
  <c r="N93" i="55" s="1"/>
  <c r="S72" i="54"/>
  <c r="L72" i="55"/>
  <c r="N72" i="55" s="1"/>
  <c r="S194" i="54"/>
  <c r="L194" i="55"/>
  <c r="N194" i="55" s="1"/>
  <c r="S17" i="54"/>
  <c r="L17" i="55"/>
  <c r="N17" i="55" s="1"/>
  <c r="R68" i="54"/>
  <c r="I68" i="55"/>
  <c r="K68" i="55" s="1"/>
  <c r="R26" i="54"/>
  <c r="I26" i="55"/>
  <c r="K26" i="55" s="1"/>
  <c r="S97" i="54"/>
  <c r="L97" i="55"/>
  <c r="N97" i="55" s="1"/>
  <c r="R58" i="54"/>
  <c r="I58" i="55"/>
  <c r="K58" i="55" s="1"/>
  <c r="R190" i="54"/>
  <c r="I190" i="55"/>
  <c r="K190" i="55" s="1"/>
  <c r="R95" i="54"/>
  <c r="I95" i="55"/>
  <c r="K95" i="55" s="1"/>
  <c r="R146" i="54"/>
  <c r="I146" i="55"/>
  <c r="K146" i="55" s="1"/>
  <c r="S175" i="54"/>
  <c r="L175" i="55"/>
  <c r="N175" i="55" s="1"/>
  <c r="S69" i="54"/>
  <c r="L69" i="55"/>
  <c r="N69" i="55" s="1"/>
  <c r="S135" i="54"/>
  <c r="L135" i="55"/>
  <c r="N135" i="55" s="1"/>
  <c r="S152" i="54"/>
  <c r="L152" i="55"/>
  <c r="N152" i="55" s="1"/>
  <c r="S149" i="54"/>
  <c r="L149" i="55"/>
  <c r="N149" i="55" s="1"/>
  <c r="S73" i="54"/>
  <c r="L73" i="55"/>
  <c r="N73" i="55" s="1"/>
  <c r="R36" i="54"/>
  <c r="I36" i="55"/>
  <c r="K36" i="55" s="1"/>
  <c r="S99" i="54"/>
  <c r="L99" i="55"/>
  <c r="N99" i="55" s="1"/>
  <c r="R78" i="54"/>
  <c r="I78" i="55"/>
  <c r="K78" i="55" s="1"/>
  <c r="R194" i="54"/>
  <c r="I194" i="55"/>
  <c r="K194" i="55" s="1"/>
  <c r="R76" i="54"/>
  <c r="I76" i="55"/>
  <c r="K76" i="55" s="1"/>
  <c r="R118" i="54"/>
  <c r="I118" i="55"/>
  <c r="K118" i="55" s="1"/>
  <c r="S166" i="54"/>
  <c r="L166" i="55"/>
  <c r="N166" i="55" s="1"/>
  <c r="S133" i="54"/>
  <c r="L133" i="55"/>
  <c r="N133" i="55" s="1"/>
  <c r="L46" i="56"/>
  <c r="N46" i="56" s="1"/>
  <c r="S46" i="55"/>
  <c r="R109" i="54"/>
  <c r="I109" i="55"/>
  <c r="K109" i="55" s="1"/>
  <c r="S68" i="54"/>
  <c r="L68" i="55"/>
  <c r="N68" i="55" s="1"/>
  <c r="R213" i="54"/>
  <c r="I213" i="55"/>
  <c r="K213" i="55" s="1"/>
  <c r="S21" i="54"/>
  <c r="L21" i="55"/>
  <c r="N21" i="55" s="1"/>
  <c r="R80" i="54"/>
  <c r="I80" i="55"/>
  <c r="K80" i="55" s="1"/>
  <c r="S24" i="54"/>
  <c r="L24" i="55"/>
  <c r="N24" i="55" s="1"/>
  <c r="S109" i="54"/>
  <c r="L109" i="55"/>
  <c r="N109" i="55" s="1"/>
  <c r="S104" i="54"/>
  <c r="L104" i="55"/>
  <c r="N104" i="55" s="1"/>
  <c r="R157" i="54"/>
  <c r="I157" i="55"/>
  <c r="K157" i="55" s="1"/>
  <c r="S43" i="54"/>
  <c r="L43" i="55"/>
  <c r="N43" i="55" s="1"/>
  <c r="S134" i="54"/>
  <c r="L134" i="55"/>
  <c r="N134" i="55" s="1"/>
  <c r="R74" i="54"/>
  <c r="I74" i="55"/>
  <c r="K74" i="55" s="1"/>
  <c r="R29" i="54"/>
  <c r="I29" i="55"/>
  <c r="K29" i="55" s="1"/>
  <c r="S125" i="54"/>
  <c r="L125" i="55"/>
  <c r="N125" i="55" s="1"/>
  <c r="R220" i="54"/>
  <c r="I220" i="55"/>
  <c r="K220" i="55" s="1"/>
  <c r="S83" i="54"/>
  <c r="L83" i="55"/>
  <c r="N83" i="55" s="1"/>
  <c r="R224" i="54"/>
  <c r="I224" i="55"/>
  <c r="K224" i="55" s="1"/>
  <c r="S115" i="54"/>
  <c r="L115" i="55"/>
  <c r="N115" i="55" s="1"/>
  <c r="S22" i="54"/>
  <c r="L22" i="55"/>
  <c r="N22" i="55" s="1"/>
  <c r="S116" i="54"/>
  <c r="L116" i="55"/>
  <c r="N116" i="55" s="1"/>
  <c r="I46" i="56"/>
  <c r="K46" i="56" s="1"/>
  <c r="R46" i="55"/>
  <c r="W41" i="55"/>
  <c r="S76" i="54"/>
  <c r="L76" i="55"/>
  <c r="N76" i="55" s="1"/>
  <c r="R56" i="54"/>
  <c r="I56" i="55"/>
  <c r="K56" i="55" s="1"/>
  <c r="R41" i="54"/>
  <c r="I41" i="55"/>
  <c r="K41" i="55" s="1"/>
  <c r="R170" i="54"/>
  <c r="I170" i="55"/>
  <c r="K170" i="55" s="1"/>
  <c r="R187" i="54"/>
  <c r="I187" i="55"/>
  <c r="K187" i="55" s="1"/>
  <c r="R96" i="54"/>
  <c r="I96" i="55"/>
  <c r="K96" i="55" s="1"/>
  <c r="S118" i="54"/>
  <c r="L118" i="55"/>
  <c r="N118" i="55" s="1"/>
  <c r="R108" i="54"/>
  <c r="I108" i="55"/>
  <c r="K108" i="55" s="1"/>
  <c r="R99" i="54"/>
  <c r="I99" i="55"/>
  <c r="K99" i="55" s="1"/>
  <c r="R175" i="54"/>
  <c r="I175" i="55"/>
  <c r="K175" i="55" s="1"/>
  <c r="L201" i="57"/>
  <c r="N201" i="57" s="1"/>
  <c r="S132" i="54"/>
  <c r="L132" i="55"/>
  <c r="N132" i="55" s="1"/>
  <c r="Z45" i="51"/>
  <c r="AA41" i="51"/>
  <c r="I210" i="54"/>
  <c r="K210" i="54" s="1"/>
  <c r="R210" i="53"/>
  <c r="L110" i="54"/>
  <c r="N110" i="54" s="1"/>
  <c r="S110" i="53"/>
  <c r="L28" i="54"/>
  <c r="N28" i="54" s="1"/>
  <c r="S28" i="53"/>
  <c r="L158" i="50"/>
  <c r="N158" i="50" s="1"/>
  <c r="S158" i="49"/>
  <c r="L58" i="54"/>
  <c r="N58" i="54" s="1"/>
  <c r="S58" i="53"/>
  <c r="L187" i="54"/>
  <c r="N187" i="54" s="1"/>
  <c r="S187" i="53"/>
  <c r="S55" i="53"/>
  <c r="L55" i="54"/>
  <c r="N55" i="54" s="1"/>
  <c r="I91" i="51"/>
  <c r="K91" i="51" s="1"/>
  <c r="R91" i="50"/>
  <c r="L35" i="53"/>
  <c r="N35" i="53" s="1"/>
  <c r="S35" i="51"/>
  <c r="S217" i="53"/>
  <c r="L217" i="54"/>
  <c r="N217" i="54" s="1"/>
  <c r="I19" i="54"/>
  <c r="K19" i="54" s="1"/>
  <c r="R19" i="53"/>
  <c r="S208" i="53"/>
  <c r="L208" i="54"/>
  <c r="N208" i="54" s="1"/>
  <c r="S142" i="53"/>
  <c r="L142" i="54"/>
  <c r="N142" i="54" s="1"/>
  <c r="O13" i="49"/>
  <c r="Q13" i="49" s="1"/>
  <c r="S13" i="48"/>
  <c r="S30" i="53"/>
  <c r="L30" i="54"/>
  <c r="N30" i="54" s="1"/>
  <c r="I186" i="54"/>
  <c r="K186" i="54" s="1"/>
  <c r="R186" i="53"/>
  <c r="X41" i="53"/>
  <c r="I219" i="54"/>
  <c r="K219" i="54" s="1"/>
  <c r="R219" i="53"/>
  <c r="I185" i="50"/>
  <c r="K185" i="50" s="1"/>
  <c r="R185" i="49"/>
  <c r="S141" i="53"/>
  <c r="L141" i="54"/>
  <c r="N141" i="54" s="1"/>
  <c r="S205" i="51"/>
  <c r="L205" i="53"/>
  <c r="N205" i="53" s="1"/>
  <c r="I85" i="54"/>
  <c r="K85" i="54" s="1"/>
  <c r="R85" i="53"/>
  <c r="S40" i="50"/>
  <c r="O40" i="51"/>
  <c r="Q40" i="51" s="1"/>
  <c r="I158" i="54"/>
  <c r="K158" i="54" s="1"/>
  <c r="R158" i="53"/>
  <c r="S127" i="53"/>
  <c r="L127" i="54"/>
  <c r="N127" i="54" s="1"/>
  <c r="I45" i="53"/>
  <c r="K45" i="53" s="1"/>
  <c r="R45" i="51"/>
  <c r="I40" i="53"/>
  <c r="K40" i="53" s="1"/>
  <c r="R40" i="51"/>
  <c r="O39" i="51"/>
  <c r="Q39" i="51" s="1"/>
  <c r="S39" i="50"/>
  <c r="S54" i="53"/>
  <c r="L54" i="54"/>
  <c r="N54" i="54" s="1"/>
  <c r="S222" i="53"/>
  <c r="L222" i="54"/>
  <c r="N222" i="54" s="1"/>
  <c r="S120" i="47"/>
  <c r="L120" i="48"/>
  <c r="N120" i="48" s="1"/>
  <c r="O178" i="53"/>
  <c r="Q178" i="53" s="1"/>
  <c r="S178" i="51"/>
  <c r="I66" i="51"/>
  <c r="K66" i="51" s="1"/>
  <c r="R66" i="50"/>
  <c r="S179" i="53"/>
  <c r="L179" i="54"/>
  <c r="N179" i="54" s="1"/>
  <c r="S123" i="53"/>
  <c r="L123" i="54"/>
  <c r="N123" i="54" s="1"/>
  <c r="S170" i="53"/>
  <c r="L170" i="54"/>
  <c r="N170" i="54" s="1"/>
  <c r="S198" i="50"/>
  <c r="L198" i="51"/>
  <c r="N198" i="51" s="1"/>
  <c r="I35" i="54"/>
  <c r="K35" i="54" s="1"/>
  <c r="R35" i="53"/>
  <c r="S204" i="53"/>
  <c r="L204" i="54"/>
  <c r="N204" i="54" s="1"/>
  <c r="S197" i="50"/>
  <c r="L197" i="51"/>
  <c r="N197" i="51" s="1"/>
  <c r="L14" i="49"/>
  <c r="N14" i="49" s="1"/>
  <c r="S14" i="48"/>
  <c r="I174" i="54"/>
  <c r="K174" i="54" s="1"/>
  <c r="R174" i="53"/>
  <c r="L59" i="54"/>
  <c r="N59" i="54" s="1"/>
  <c r="S59" i="53"/>
  <c r="I124" i="53"/>
  <c r="K124" i="53" s="1"/>
  <c r="R124" i="51"/>
  <c r="I222" i="53"/>
  <c r="K222" i="53" s="1"/>
  <c r="R222" i="51"/>
  <c r="O201" i="53"/>
  <c r="Q201" i="53" s="1"/>
  <c r="S201" i="51"/>
  <c r="I51" i="53"/>
  <c r="K51" i="53" s="1"/>
  <c r="R51" i="51"/>
  <c r="I121" i="53"/>
  <c r="K121" i="53" s="1"/>
  <c r="R121" i="51"/>
  <c r="I145" i="49"/>
  <c r="K145" i="49" s="1"/>
  <c r="R145" i="48"/>
  <c r="O52" i="51"/>
  <c r="Q52" i="51" s="1"/>
  <c r="S52" i="50"/>
  <c r="L41" i="54"/>
  <c r="N41" i="54" s="1"/>
  <c r="S41" i="53"/>
  <c r="L98" i="54"/>
  <c r="N98" i="54" s="1"/>
  <c r="S98" i="53"/>
  <c r="L144" i="49"/>
  <c r="N144" i="49" s="1"/>
  <c r="S144" i="48"/>
  <c r="L148" i="51"/>
  <c r="N148" i="51" s="1"/>
  <c r="S148" i="50"/>
  <c r="I201" i="54"/>
  <c r="K201" i="54" s="1"/>
  <c r="R201" i="53"/>
  <c r="S34" i="51"/>
  <c r="L34" i="53"/>
  <c r="N34" i="53" s="1"/>
  <c r="S174" i="53"/>
  <c r="L174" i="54"/>
  <c r="N174" i="54" s="1"/>
  <c r="S66" i="47"/>
  <c r="L66" i="48"/>
  <c r="N66" i="48" s="1"/>
  <c r="L167" i="54"/>
  <c r="N167" i="54" s="1"/>
  <c r="S167" i="53"/>
  <c r="I178" i="54"/>
  <c r="K178" i="54" s="1"/>
  <c r="R178" i="53"/>
  <c r="I215" i="54"/>
  <c r="K215" i="54" s="1"/>
  <c r="R215" i="53"/>
  <c r="I71" i="54"/>
  <c r="K71" i="54" s="1"/>
  <c r="R71" i="53"/>
  <c r="S48" i="54"/>
  <c r="I130" i="54"/>
  <c r="K130" i="54" s="1"/>
  <c r="R130" i="53"/>
  <c r="I142" i="54"/>
  <c r="K142" i="54" s="1"/>
  <c r="R142" i="53"/>
  <c r="L130" i="54"/>
  <c r="N130" i="54" s="1"/>
  <c r="S130" i="53"/>
  <c r="L161" i="54"/>
  <c r="N161" i="54" s="1"/>
  <c r="S161" i="53"/>
  <c r="L145" i="50"/>
  <c r="N145" i="50" s="1"/>
  <c r="S145" i="49"/>
  <c r="S121" i="49"/>
  <c r="L121" i="50"/>
  <c r="N121" i="50" s="1"/>
  <c r="L185" i="51"/>
  <c r="N185" i="51" s="1"/>
  <c r="S185" i="50"/>
  <c r="S203" i="53"/>
  <c r="L203" i="54"/>
  <c r="N203" i="54" s="1"/>
  <c r="L184" i="51"/>
  <c r="N184" i="51" s="1"/>
  <c r="S184" i="50"/>
  <c r="R223" i="53"/>
  <c r="I223" i="54"/>
  <c r="K223" i="54" s="1"/>
  <c r="S211" i="53"/>
  <c r="L211" i="54"/>
  <c r="N211" i="54" s="1"/>
  <c r="I205" i="50"/>
  <c r="K205" i="50" s="1"/>
  <c r="R205" i="49"/>
  <c r="I92" i="54"/>
  <c r="K92" i="54" s="1"/>
  <c r="R92" i="53"/>
  <c r="I15" i="54"/>
  <c r="K15" i="54" s="1"/>
  <c r="R15" i="53"/>
  <c r="S106" i="53"/>
  <c r="L106" i="54"/>
  <c r="N106" i="54" s="1"/>
  <c r="I87" i="54"/>
  <c r="K87" i="54" s="1"/>
  <c r="R87" i="53"/>
  <c r="I181" i="54"/>
  <c r="K181" i="54" s="1"/>
  <c r="R181" i="53"/>
  <c r="I173" i="54"/>
  <c r="K173" i="54" s="1"/>
  <c r="R173" i="53"/>
  <c r="L82" i="54"/>
  <c r="N82" i="54" s="1"/>
  <c r="S82" i="53"/>
  <c r="L36" i="54"/>
  <c r="N36" i="54" s="1"/>
  <c r="S36" i="53"/>
  <c r="R61" i="54"/>
  <c r="W44" i="54"/>
  <c r="S12" i="46"/>
  <c r="L12" i="47"/>
  <c r="N12" i="47" s="1"/>
  <c r="L164" i="54"/>
  <c r="N164" i="54" s="1"/>
  <c r="S164" i="53"/>
  <c r="R12" i="46"/>
  <c r="I12" i="47"/>
  <c r="K12" i="47" s="1"/>
  <c r="L45" i="54"/>
  <c r="N45" i="54" s="1"/>
  <c r="S45" i="53"/>
  <c r="I197" i="54"/>
  <c r="K197" i="54" s="1"/>
  <c r="R197" i="53"/>
  <c r="L37" i="54"/>
  <c r="N37" i="54" s="1"/>
  <c r="S37" i="53"/>
  <c r="S60" i="53"/>
  <c r="L60" i="54"/>
  <c r="N60" i="54" s="1"/>
  <c r="S186" i="53"/>
  <c r="L186" i="54"/>
  <c r="N186" i="54" s="1"/>
  <c r="R188" i="53"/>
  <c r="I188" i="54"/>
  <c r="K188" i="54" s="1"/>
  <c r="S67" i="48"/>
  <c r="L67" i="49"/>
  <c r="N67" i="49" s="1"/>
  <c r="L212" i="54"/>
  <c r="N212" i="54" s="1"/>
  <c r="S212" i="53"/>
  <c r="I206" i="54"/>
  <c r="K206" i="54" s="1"/>
  <c r="R206" i="53"/>
  <c r="S78" i="53"/>
  <c r="L78" i="54"/>
  <c r="N78" i="54" s="1"/>
  <c r="L111" i="54"/>
  <c r="N111" i="54" s="1"/>
  <c r="S111" i="53"/>
  <c r="S189" i="51"/>
  <c r="L189" i="53"/>
  <c r="N189" i="53" s="1"/>
  <c r="L139" i="54"/>
  <c r="N139" i="54" s="1"/>
  <c r="S139" i="53"/>
  <c r="L188" i="53"/>
  <c r="N188" i="53" s="1"/>
  <c r="S188" i="51"/>
  <c r="Z42" i="53"/>
  <c r="AA42" i="53" s="1"/>
  <c r="AC42" i="53" s="1"/>
  <c r="S215" i="53"/>
  <c r="L215" i="54"/>
  <c r="N215" i="54" s="1"/>
  <c r="L219" i="54"/>
  <c r="N219" i="54" s="1"/>
  <c r="S219" i="53"/>
  <c r="L122" i="53"/>
  <c r="N122" i="53" s="1"/>
  <c r="S122" i="51"/>
  <c r="S206" i="53"/>
  <c r="L206" i="54"/>
  <c r="N206" i="54" s="1"/>
  <c r="Z41" i="53"/>
  <c r="L195" i="54"/>
  <c r="N195" i="54" s="1"/>
  <c r="S195" i="53"/>
  <c r="L210" i="51"/>
  <c r="N210" i="51" s="1"/>
  <c r="S210" i="50"/>
  <c r="O91" i="50"/>
  <c r="Q91" i="50" s="1"/>
  <c r="S91" i="49"/>
  <c r="I148" i="51"/>
  <c r="K148" i="51" s="1"/>
  <c r="R148" i="50"/>
  <c r="I122" i="54"/>
  <c r="K122" i="54" s="1"/>
  <c r="R122" i="53"/>
  <c r="S33" i="53"/>
  <c r="L33" i="54"/>
  <c r="N33" i="54" s="1"/>
  <c r="S15" i="49"/>
  <c r="L15" i="50"/>
  <c r="N15" i="50" s="1"/>
  <c r="I52" i="53"/>
  <c r="K52" i="53" s="1"/>
  <c r="R52" i="51"/>
  <c r="S92" i="53"/>
  <c r="L92" i="54"/>
  <c r="N92" i="54" s="1"/>
  <c r="S213" i="53"/>
  <c r="L213" i="54"/>
  <c r="N213" i="54" s="1"/>
  <c r="L57" i="53"/>
  <c r="N57" i="53" s="1"/>
  <c r="S57" i="51"/>
  <c r="I13" i="51"/>
  <c r="K13" i="51" s="1"/>
  <c r="R13" i="50"/>
  <c r="I189" i="54"/>
  <c r="K189" i="54" s="1"/>
  <c r="R189" i="53"/>
  <c r="I160" i="54"/>
  <c r="K160" i="54" s="1"/>
  <c r="R160" i="53"/>
  <c r="L29" i="54"/>
  <c r="N29" i="54" s="1"/>
  <c r="S29" i="53"/>
  <c r="L19" i="51"/>
  <c r="N19" i="51" s="1"/>
  <c r="S19" i="50"/>
  <c r="L87" i="54"/>
  <c r="N87" i="54" s="1"/>
  <c r="S87" i="53"/>
  <c r="R47" i="54"/>
  <c r="W42" i="54"/>
  <c r="W45" i="53"/>
  <c r="L32" i="54"/>
  <c r="N32" i="54" s="1"/>
  <c r="S32" i="53"/>
  <c r="L150" i="54"/>
  <c r="N150" i="54" s="1"/>
  <c r="S150" i="53"/>
  <c r="S56" i="53"/>
  <c r="L56" i="54"/>
  <c r="N56" i="54" s="1"/>
  <c r="L81" i="54"/>
  <c r="N81" i="54" s="1"/>
  <c r="S81" i="53"/>
  <c r="S223" i="53"/>
  <c r="L223" i="54"/>
  <c r="N223" i="54" s="1"/>
  <c r="L61" i="54"/>
  <c r="N61" i="54" s="1"/>
  <c r="L61" i="55" s="1"/>
  <c r="N61" i="55" s="1"/>
  <c r="X44" i="53"/>
  <c r="S61" i="53"/>
  <c r="Z44" i="53" s="1"/>
  <c r="AA44" i="53" s="1"/>
  <c r="AC44" i="53" s="1"/>
  <c r="I39" i="53"/>
  <c r="K39" i="53" s="1"/>
  <c r="R39" i="51"/>
  <c r="I211" i="54"/>
  <c r="K211" i="54" s="1"/>
  <c r="R211" i="53"/>
  <c r="I184" i="51"/>
  <c r="K184" i="51" s="1"/>
  <c r="R184" i="50"/>
  <c r="I105" i="51"/>
  <c r="K105" i="51" s="1"/>
  <c r="R105" i="50"/>
  <c r="O108" i="54"/>
  <c r="Q108" i="54" s="1"/>
  <c r="S108" i="53"/>
  <c r="AC41" i="50"/>
  <c r="AC45" i="50" s="1"/>
  <c r="AA45" i="50"/>
  <c r="R11" i="46"/>
  <c r="I11" i="47"/>
  <c r="K11" i="47" s="1"/>
  <c r="S226" i="44"/>
  <c r="L226" i="46"/>
  <c r="N226" i="46" s="1"/>
  <c r="S11" i="46"/>
  <c r="U11" i="46" s="1"/>
  <c r="L11" i="47"/>
  <c r="N11" i="47" s="1"/>
  <c r="S218" i="53"/>
  <c r="L218" i="54"/>
  <c r="N218" i="54" s="1"/>
  <c r="L224" i="53"/>
  <c r="N224" i="53" s="1"/>
  <c r="S224" i="51"/>
  <c r="I208" i="54"/>
  <c r="K208" i="54" s="1"/>
  <c r="R208" i="53"/>
  <c r="L50" i="54"/>
  <c r="N50" i="54" s="1"/>
  <c r="S50" i="53"/>
  <c r="S51" i="50"/>
  <c r="L51" i="51"/>
  <c r="N51" i="51" s="1"/>
  <c r="L220" i="54"/>
  <c r="N220" i="54" s="1"/>
  <c r="S220" i="53"/>
  <c r="L199" i="54"/>
  <c r="N199" i="54" s="1"/>
  <c r="S199" i="53"/>
  <c r="L225" i="53"/>
  <c r="N225" i="53" s="1"/>
  <c r="S225" i="51"/>
  <c r="S214" i="53"/>
  <c r="L214" i="54"/>
  <c r="N214" i="54" s="1"/>
  <c r="S47" i="54"/>
  <c r="X42" i="54"/>
  <c r="I195" i="54"/>
  <c r="K195" i="54" s="1"/>
  <c r="R195" i="53"/>
  <c r="I33" i="54"/>
  <c r="K33" i="54" s="1"/>
  <c r="R33" i="53"/>
  <c r="Z43" i="53"/>
  <c r="AA43" i="53" s="1"/>
  <c r="AC43" i="53" s="1"/>
  <c r="I150" i="54"/>
  <c r="K150" i="54" s="1"/>
  <c r="R150" i="53"/>
  <c r="I98" i="54"/>
  <c r="K98" i="54" s="1"/>
  <c r="R98" i="53"/>
  <c r="I111" i="54"/>
  <c r="K111" i="54" s="1"/>
  <c r="R111" i="53"/>
  <c r="O105" i="51"/>
  <c r="Q105" i="51" s="1"/>
  <c r="S105" i="50"/>
  <c r="I204" i="53"/>
  <c r="K204" i="53" s="1"/>
  <c r="R204" i="51"/>
  <c r="I14" i="53"/>
  <c r="K14" i="53" s="1"/>
  <c r="R14" i="51"/>
  <c r="I196" i="54"/>
  <c r="K196" i="54" s="1"/>
  <c r="R196" i="53"/>
  <c r="X41" i="54"/>
  <c r="S46" i="54"/>
  <c r="R225" i="53"/>
  <c r="I225" i="54"/>
  <c r="K225" i="54" s="1"/>
  <c r="I198" i="53"/>
  <c r="K198" i="53" s="1"/>
  <c r="R198" i="51"/>
  <c r="S26" i="53"/>
  <c r="L26" i="54"/>
  <c r="N26" i="54" s="1"/>
  <c r="R48" i="54"/>
  <c r="W43" i="54"/>
  <c r="L173" i="51"/>
  <c r="N173" i="51" s="1"/>
  <c r="S173" i="50"/>
  <c r="I67" i="54"/>
  <c r="K67" i="54" s="1"/>
  <c r="R67" i="53"/>
  <c r="L71" i="50"/>
  <c r="N71" i="50" s="1"/>
  <c r="S71" i="49"/>
  <c r="I120" i="47"/>
  <c r="K120" i="47" s="1"/>
  <c r="R120" i="46"/>
  <c r="W41" i="54"/>
  <c r="R46" i="54"/>
  <c r="L84" i="54"/>
  <c r="N84" i="54" s="1"/>
  <c r="S84" i="53"/>
  <c r="L162" i="54"/>
  <c r="N162" i="54" s="1"/>
  <c r="S162" i="53"/>
  <c r="L160" i="53"/>
  <c r="N160" i="53" s="1"/>
  <c r="S160" i="51"/>
  <c r="L172" i="54"/>
  <c r="N172" i="54" s="1"/>
  <c r="S172" i="53"/>
  <c r="I192" i="54"/>
  <c r="K192" i="54" s="1"/>
  <c r="R192" i="53"/>
  <c r="I106" i="54"/>
  <c r="K106" i="54" s="1"/>
  <c r="R106" i="53"/>
  <c r="L181" i="54"/>
  <c r="N181" i="54" s="1"/>
  <c r="S181" i="53"/>
  <c r="I144" i="48"/>
  <c r="K144" i="48" s="1"/>
  <c r="R144" i="47"/>
  <c r="L207" i="54"/>
  <c r="N207" i="54" s="1"/>
  <c r="S207" i="53"/>
  <c r="R57" i="53"/>
  <c r="I57" i="54"/>
  <c r="K57" i="54" s="1"/>
  <c r="S31" i="53"/>
  <c r="L31" i="54"/>
  <c r="N31" i="54" s="1"/>
  <c r="K226" i="44"/>
  <c r="S181" i="54" l="1"/>
  <c r="L181" i="55"/>
  <c r="N181" i="55" s="1"/>
  <c r="R57" i="54"/>
  <c r="I57" i="55"/>
  <c r="K57" i="55" s="1"/>
  <c r="S31" i="54"/>
  <c r="L31" i="55"/>
  <c r="N31" i="55" s="1"/>
  <c r="R195" i="54"/>
  <c r="I195" i="55"/>
  <c r="K195" i="55" s="1"/>
  <c r="S199" i="54"/>
  <c r="L199" i="55"/>
  <c r="N199" i="55" s="1"/>
  <c r="R208" i="54"/>
  <c r="I208" i="55"/>
  <c r="K208" i="55" s="1"/>
  <c r="R211" i="54"/>
  <c r="I211" i="55"/>
  <c r="K211" i="55" s="1"/>
  <c r="S87" i="54"/>
  <c r="L87" i="55"/>
  <c r="N87" i="55" s="1"/>
  <c r="S29" i="54"/>
  <c r="L29" i="55"/>
  <c r="N29" i="55" s="1"/>
  <c r="R189" i="54"/>
  <c r="I189" i="55"/>
  <c r="K189" i="55" s="1"/>
  <c r="R122" i="54"/>
  <c r="I122" i="55"/>
  <c r="K122" i="55" s="1"/>
  <c r="S195" i="54"/>
  <c r="L195" i="55"/>
  <c r="N195" i="55" s="1"/>
  <c r="S215" i="54"/>
  <c r="L215" i="55"/>
  <c r="N215" i="55" s="1"/>
  <c r="S212" i="54"/>
  <c r="L212" i="55"/>
  <c r="N212" i="55" s="1"/>
  <c r="R197" i="54"/>
  <c r="I197" i="55"/>
  <c r="K197" i="55" s="1"/>
  <c r="S36" i="54"/>
  <c r="L36" i="55"/>
  <c r="N36" i="55" s="1"/>
  <c r="R173" i="54"/>
  <c r="I173" i="55"/>
  <c r="K173" i="55" s="1"/>
  <c r="R87" i="54"/>
  <c r="I87" i="55"/>
  <c r="K87" i="55" s="1"/>
  <c r="R15" i="54"/>
  <c r="I15" i="55"/>
  <c r="K15" i="55" s="1"/>
  <c r="S161" i="54"/>
  <c r="L161" i="55"/>
  <c r="N161" i="55" s="1"/>
  <c r="R142" i="54"/>
  <c r="I142" i="55"/>
  <c r="K142" i="55" s="1"/>
  <c r="S170" i="54"/>
  <c r="L170" i="55"/>
  <c r="N170" i="55" s="1"/>
  <c r="S179" i="54"/>
  <c r="L179" i="55"/>
  <c r="N179" i="55" s="1"/>
  <c r="S222" i="54"/>
  <c r="L222" i="55"/>
  <c r="N222" i="55" s="1"/>
  <c r="S141" i="54"/>
  <c r="L141" i="55"/>
  <c r="N141" i="55" s="1"/>
  <c r="R186" i="54"/>
  <c r="I186" i="55"/>
  <c r="K186" i="55" s="1"/>
  <c r="S187" i="54"/>
  <c r="L187" i="55"/>
  <c r="N187" i="55" s="1"/>
  <c r="S110" i="54"/>
  <c r="L110" i="55"/>
  <c r="N110" i="55" s="1"/>
  <c r="R99" i="55"/>
  <c r="I99" i="56"/>
  <c r="K99" i="56" s="1"/>
  <c r="L118" i="56"/>
  <c r="N118" i="56" s="1"/>
  <c r="S118" i="55"/>
  <c r="I187" i="56"/>
  <c r="K187" i="56" s="1"/>
  <c r="R187" i="55"/>
  <c r="R41" i="55"/>
  <c r="I41" i="56"/>
  <c r="K41" i="56" s="1"/>
  <c r="L76" i="56"/>
  <c r="N76" i="56" s="1"/>
  <c r="S76" i="55"/>
  <c r="I46" i="57"/>
  <c r="K46" i="57" s="1"/>
  <c r="R46" i="56"/>
  <c r="L133" i="56"/>
  <c r="N133" i="56" s="1"/>
  <c r="S133" i="55"/>
  <c r="R118" i="55"/>
  <c r="I118" i="56"/>
  <c r="K118" i="56" s="1"/>
  <c r="I194" i="56"/>
  <c r="K194" i="56" s="1"/>
  <c r="R194" i="55"/>
  <c r="L99" i="56"/>
  <c r="N99" i="56" s="1"/>
  <c r="S99" i="55"/>
  <c r="L73" i="56"/>
  <c r="N73" i="56" s="1"/>
  <c r="S73" i="55"/>
  <c r="L152" i="56"/>
  <c r="N152" i="56" s="1"/>
  <c r="S152" i="55"/>
  <c r="L69" i="56"/>
  <c r="N69" i="56" s="1"/>
  <c r="S69" i="55"/>
  <c r="I146" i="56"/>
  <c r="K146" i="56" s="1"/>
  <c r="R146" i="55"/>
  <c r="I190" i="56"/>
  <c r="K190" i="56" s="1"/>
  <c r="R190" i="55"/>
  <c r="L97" i="56"/>
  <c r="N97" i="56" s="1"/>
  <c r="S97" i="55"/>
  <c r="R68" i="55"/>
  <c r="I68" i="56"/>
  <c r="K68" i="56" s="1"/>
  <c r="L194" i="56"/>
  <c r="N194" i="56" s="1"/>
  <c r="S194" i="55"/>
  <c r="L93" i="56"/>
  <c r="N93" i="56" s="1"/>
  <c r="S93" i="55"/>
  <c r="I31" i="56"/>
  <c r="K31" i="56" s="1"/>
  <c r="R31" i="55"/>
  <c r="L180" i="56"/>
  <c r="N180" i="56" s="1"/>
  <c r="S180" i="55"/>
  <c r="R23" i="55"/>
  <c r="I23" i="56"/>
  <c r="K23" i="56" s="1"/>
  <c r="I119" i="56"/>
  <c r="K119" i="56" s="1"/>
  <c r="R119" i="55"/>
  <c r="L100" i="56"/>
  <c r="N100" i="56" s="1"/>
  <c r="S100" i="55"/>
  <c r="I191" i="56"/>
  <c r="K191" i="56" s="1"/>
  <c r="R191" i="55"/>
  <c r="I110" i="56"/>
  <c r="K110" i="56" s="1"/>
  <c r="R110" i="55"/>
  <c r="L119" i="56"/>
  <c r="N119" i="56" s="1"/>
  <c r="S119" i="55"/>
  <c r="I126" i="56"/>
  <c r="K126" i="56" s="1"/>
  <c r="R126" i="55"/>
  <c r="R20" i="55"/>
  <c r="I20" i="56"/>
  <c r="K20" i="56" s="1"/>
  <c r="I212" i="56"/>
  <c r="K212" i="56" s="1"/>
  <c r="R212" i="55"/>
  <c r="I107" i="56"/>
  <c r="K107" i="56" s="1"/>
  <c r="R107" i="55"/>
  <c r="I48" i="57"/>
  <c r="K48" i="57" s="1"/>
  <c r="R48" i="56"/>
  <c r="I134" i="56"/>
  <c r="K134" i="56" s="1"/>
  <c r="R134" i="55"/>
  <c r="I131" i="56"/>
  <c r="K131" i="56" s="1"/>
  <c r="R131" i="55"/>
  <c r="I156" i="56"/>
  <c r="K156" i="56" s="1"/>
  <c r="R156" i="55"/>
  <c r="S89" i="55"/>
  <c r="L89" i="56"/>
  <c r="N89" i="56" s="1"/>
  <c r="S27" i="55"/>
  <c r="L27" i="56"/>
  <c r="N27" i="56" s="1"/>
  <c r="R24" i="55"/>
  <c r="I24" i="56"/>
  <c r="K24" i="56" s="1"/>
  <c r="R162" i="55"/>
  <c r="I162" i="56"/>
  <c r="K162" i="56" s="1"/>
  <c r="I171" i="56"/>
  <c r="K171" i="56" s="1"/>
  <c r="R171" i="55"/>
  <c r="I63" i="56"/>
  <c r="K63" i="56" s="1"/>
  <c r="R63" i="55"/>
  <c r="I163" i="56"/>
  <c r="K163" i="56" s="1"/>
  <c r="R163" i="55"/>
  <c r="L143" i="56"/>
  <c r="N143" i="56" s="1"/>
  <c r="S143" i="55"/>
  <c r="L193" i="57"/>
  <c r="N193" i="57" s="1"/>
  <c r="S193" i="57" s="1"/>
  <c r="S193" i="56"/>
  <c r="R193" i="55"/>
  <c r="I193" i="56"/>
  <c r="K193" i="56" s="1"/>
  <c r="I30" i="56"/>
  <c r="K30" i="56" s="1"/>
  <c r="R30" i="55"/>
  <c r="R133" i="55"/>
  <c r="I133" i="56"/>
  <c r="K133" i="56" s="1"/>
  <c r="I137" i="56"/>
  <c r="K137" i="56" s="1"/>
  <c r="R137" i="55"/>
  <c r="S131" i="55"/>
  <c r="L131" i="56"/>
  <c r="N131" i="56" s="1"/>
  <c r="I101" i="56"/>
  <c r="K101" i="56" s="1"/>
  <c r="R101" i="55"/>
  <c r="R43" i="55"/>
  <c r="I43" i="56"/>
  <c r="K43" i="56" s="1"/>
  <c r="S23" i="55"/>
  <c r="L23" i="56"/>
  <c r="N23" i="56" s="1"/>
  <c r="R153" i="55"/>
  <c r="I153" i="56"/>
  <c r="K153" i="56" s="1"/>
  <c r="R166" i="55"/>
  <c r="I166" i="56"/>
  <c r="K166" i="56" s="1"/>
  <c r="L136" i="56"/>
  <c r="N136" i="56" s="1"/>
  <c r="S136" i="55"/>
  <c r="R135" i="55"/>
  <c r="I135" i="56"/>
  <c r="K135" i="56" s="1"/>
  <c r="L63" i="56"/>
  <c r="N63" i="56" s="1"/>
  <c r="S63" i="55"/>
  <c r="R62" i="55"/>
  <c r="I62" i="56"/>
  <c r="K62" i="56" s="1"/>
  <c r="L70" i="56"/>
  <c r="N70" i="56" s="1"/>
  <c r="S70" i="55"/>
  <c r="S200" i="55"/>
  <c r="L200" i="56"/>
  <c r="N200" i="56" s="1"/>
  <c r="I97" i="56"/>
  <c r="K97" i="56" s="1"/>
  <c r="R97" i="55"/>
  <c r="I127" i="56"/>
  <c r="K127" i="56" s="1"/>
  <c r="R127" i="55"/>
  <c r="S85" i="55"/>
  <c r="L85" i="56"/>
  <c r="N85" i="56" s="1"/>
  <c r="R79" i="55"/>
  <c r="I79" i="56"/>
  <c r="K79" i="56" s="1"/>
  <c r="R27" i="55"/>
  <c r="I27" i="56"/>
  <c r="K27" i="56" s="1"/>
  <c r="L90" i="56"/>
  <c r="N90" i="56" s="1"/>
  <c r="S90" i="55"/>
  <c r="S137" i="55"/>
  <c r="L137" i="56"/>
  <c r="N137" i="56" s="1"/>
  <c r="S221" i="55"/>
  <c r="L221" i="56"/>
  <c r="N221" i="56" s="1"/>
  <c r="L153" i="57"/>
  <c r="N153" i="57" s="1"/>
  <c r="S153" i="57" s="1"/>
  <c r="S153" i="56"/>
  <c r="L165" i="57"/>
  <c r="N165" i="57" s="1"/>
  <c r="S165" i="57" s="1"/>
  <c r="S165" i="56"/>
  <c r="S47" i="56"/>
  <c r="L47" i="57"/>
  <c r="N47" i="57" s="1"/>
  <c r="I114" i="56"/>
  <c r="K114" i="56" s="1"/>
  <c r="R114" i="55"/>
  <c r="R164" i="55"/>
  <c r="I164" i="56"/>
  <c r="K164" i="56" s="1"/>
  <c r="R140" i="55"/>
  <c r="I140" i="56"/>
  <c r="K140" i="56" s="1"/>
  <c r="S49" i="55"/>
  <c r="L49" i="56"/>
  <c r="N49" i="56" s="1"/>
  <c r="I73" i="56"/>
  <c r="K73" i="56" s="1"/>
  <c r="R73" i="55"/>
  <c r="I77" i="56"/>
  <c r="K77" i="56" s="1"/>
  <c r="R77" i="55"/>
  <c r="I17" i="56"/>
  <c r="K17" i="56" s="1"/>
  <c r="R17" i="55"/>
  <c r="S86" i="55"/>
  <c r="L86" i="56"/>
  <c r="N86" i="56" s="1"/>
  <c r="X44" i="55"/>
  <c r="L61" i="56"/>
  <c r="N61" i="56" s="1"/>
  <c r="S61" i="55"/>
  <c r="S81" i="54"/>
  <c r="L81" i="55"/>
  <c r="N81" i="55" s="1"/>
  <c r="S150" i="54"/>
  <c r="L150" i="55"/>
  <c r="N150" i="55" s="1"/>
  <c r="S213" i="54"/>
  <c r="L213" i="55"/>
  <c r="N213" i="55" s="1"/>
  <c r="S33" i="54"/>
  <c r="L33" i="55"/>
  <c r="N33" i="55" s="1"/>
  <c r="S186" i="54"/>
  <c r="L186" i="55"/>
  <c r="N186" i="55" s="1"/>
  <c r="S106" i="54"/>
  <c r="L106" i="55"/>
  <c r="N106" i="55" s="1"/>
  <c r="R71" i="54"/>
  <c r="I71" i="55"/>
  <c r="K71" i="55" s="1"/>
  <c r="R178" i="54"/>
  <c r="I178" i="55"/>
  <c r="K178" i="55" s="1"/>
  <c r="S98" i="54"/>
  <c r="L98" i="55"/>
  <c r="N98" i="55" s="1"/>
  <c r="R174" i="54"/>
  <c r="I174" i="55"/>
  <c r="K174" i="55" s="1"/>
  <c r="R35" i="54"/>
  <c r="I35" i="55"/>
  <c r="K35" i="55" s="1"/>
  <c r="R158" i="54"/>
  <c r="I158" i="55"/>
  <c r="K158" i="55" s="1"/>
  <c r="R85" i="54"/>
  <c r="I85" i="55"/>
  <c r="K85" i="55" s="1"/>
  <c r="R219" i="54"/>
  <c r="I219" i="55"/>
  <c r="K219" i="55" s="1"/>
  <c r="S30" i="54"/>
  <c r="L30" i="55"/>
  <c r="N30" i="55" s="1"/>
  <c r="S142" i="54"/>
  <c r="L142" i="55"/>
  <c r="N142" i="55" s="1"/>
  <c r="S55" i="54"/>
  <c r="L55" i="55"/>
  <c r="N55" i="55" s="1"/>
  <c r="L116" i="56"/>
  <c r="N116" i="56" s="1"/>
  <c r="S116" i="55"/>
  <c r="L115" i="56"/>
  <c r="N115" i="56" s="1"/>
  <c r="S115" i="55"/>
  <c r="L83" i="56"/>
  <c r="N83" i="56" s="1"/>
  <c r="S83" i="55"/>
  <c r="S125" i="55"/>
  <c r="L125" i="56"/>
  <c r="N125" i="56" s="1"/>
  <c r="R74" i="55"/>
  <c r="I74" i="56"/>
  <c r="K74" i="56" s="1"/>
  <c r="L43" i="56"/>
  <c r="N43" i="56" s="1"/>
  <c r="S43" i="55"/>
  <c r="S104" i="55"/>
  <c r="L104" i="56"/>
  <c r="N104" i="56" s="1"/>
  <c r="L24" i="56"/>
  <c r="N24" i="56" s="1"/>
  <c r="S24" i="55"/>
  <c r="S21" i="55"/>
  <c r="L21" i="56"/>
  <c r="N21" i="56" s="1"/>
  <c r="L68" i="56"/>
  <c r="N68" i="56" s="1"/>
  <c r="S68" i="55"/>
  <c r="L64" i="57"/>
  <c r="N64" i="57" s="1"/>
  <c r="S64" i="57" s="1"/>
  <c r="S64" i="56"/>
  <c r="S16" i="56"/>
  <c r="L16" i="57"/>
  <c r="N16" i="57" s="1"/>
  <c r="S16" i="57" s="1"/>
  <c r="R100" i="55"/>
  <c r="I100" i="56"/>
  <c r="K100" i="56" s="1"/>
  <c r="I53" i="56"/>
  <c r="K53" i="56" s="1"/>
  <c r="R53" i="55"/>
  <c r="R128" i="55"/>
  <c r="I128" i="56"/>
  <c r="K128" i="56" s="1"/>
  <c r="R179" i="55"/>
  <c r="I179" i="56"/>
  <c r="K179" i="56" s="1"/>
  <c r="I42" i="56"/>
  <c r="K42" i="56" s="1"/>
  <c r="R42" i="55"/>
  <c r="I61" i="57"/>
  <c r="K61" i="57" s="1"/>
  <c r="R61" i="56"/>
  <c r="I34" i="56"/>
  <c r="K34" i="56" s="1"/>
  <c r="R34" i="55"/>
  <c r="R86" i="55"/>
  <c r="I86" i="56"/>
  <c r="K86" i="56" s="1"/>
  <c r="R54" i="55"/>
  <c r="I54" i="56"/>
  <c r="K54" i="56" s="1"/>
  <c r="I38" i="56"/>
  <c r="K38" i="56" s="1"/>
  <c r="R38" i="55"/>
  <c r="R72" i="55"/>
  <c r="I72" i="56"/>
  <c r="K72" i="56" s="1"/>
  <c r="R143" i="55"/>
  <c r="I143" i="56"/>
  <c r="K143" i="56" s="1"/>
  <c r="I154" i="56"/>
  <c r="K154" i="56" s="1"/>
  <c r="R154" i="55"/>
  <c r="I202" i="56"/>
  <c r="K202" i="56" s="1"/>
  <c r="R202" i="55"/>
  <c r="L114" i="56"/>
  <c r="N114" i="56" s="1"/>
  <c r="S114" i="55"/>
  <c r="R94" i="55"/>
  <c r="I94" i="56"/>
  <c r="K94" i="56" s="1"/>
  <c r="I37" i="56"/>
  <c r="K37" i="56" s="1"/>
  <c r="R37" i="55"/>
  <c r="I123" i="56"/>
  <c r="K123" i="56" s="1"/>
  <c r="R123" i="55"/>
  <c r="I90" i="56"/>
  <c r="K90" i="56" s="1"/>
  <c r="R90" i="55"/>
  <c r="L44" i="57"/>
  <c r="N44" i="57" s="1"/>
  <c r="S44" i="57" s="1"/>
  <c r="S44" i="56"/>
  <c r="I49" i="56"/>
  <c r="K49" i="56" s="1"/>
  <c r="R49" i="55"/>
  <c r="S53" i="55"/>
  <c r="L53" i="56"/>
  <c r="N53" i="56" s="1"/>
  <c r="L101" i="56"/>
  <c r="N101" i="56" s="1"/>
  <c r="S101" i="55"/>
  <c r="I44" i="56"/>
  <c r="K44" i="56" s="1"/>
  <c r="R44" i="55"/>
  <c r="I81" i="56"/>
  <c r="K81" i="56" s="1"/>
  <c r="R81" i="55"/>
  <c r="L95" i="56"/>
  <c r="N95" i="56" s="1"/>
  <c r="S95" i="55"/>
  <c r="I59" i="56"/>
  <c r="K59" i="56" s="1"/>
  <c r="R59" i="55"/>
  <c r="I159" i="56"/>
  <c r="K159" i="56" s="1"/>
  <c r="R159" i="55"/>
  <c r="R88" i="55"/>
  <c r="I88" i="56"/>
  <c r="K88" i="56" s="1"/>
  <c r="I147" i="56"/>
  <c r="K147" i="56" s="1"/>
  <c r="R147" i="55"/>
  <c r="R169" i="55"/>
  <c r="I169" i="56"/>
  <c r="K169" i="56" s="1"/>
  <c r="L151" i="56"/>
  <c r="N151" i="56" s="1"/>
  <c r="S151" i="55"/>
  <c r="L156" i="56"/>
  <c r="N156" i="56" s="1"/>
  <c r="S156" i="55"/>
  <c r="L202" i="56"/>
  <c r="N202" i="56" s="1"/>
  <c r="S202" i="55"/>
  <c r="S74" i="55"/>
  <c r="L74" i="56"/>
  <c r="N74" i="56" s="1"/>
  <c r="R221" i="55"/>
  <c r="I221" i="56"/>
  <c r="K221" i="56" s="1"/>
  <c r="R129" i="55"/>
  <c r="I129" i="56"/>
  <c r="K129" i="56" s="1"/>
  <c r="I218" i="56"/>
  <c r="K218" i="56" s="1"/>
  <c r="R218" i="55"/>
  <c r="R192" i="54"/>
  <c r="I192" i="55"/>
  <c r="K192" i="55" s="1"/>
  <c r="R67" i="54"/>
  <c r="I67" i="55"/>
  <c r="K67" i="55" s="1"/>
  <c r="S26" i="54"/>
  <c r="L26" i="55"/>
  <c r="N26" i="55" s="1"/>
  <c r="R33" i="54"/>
  <c r="I33" i="55"/>
  <c r="K33" i="55" s="1"/>
  <c r="S50" i="54"/>
  <c r="L50" i="55"/>
  <c r="N50" i="55" s="1"/>
  <c r="S223" i="54"/>
  <c r="L223" i="55"/>
  <c r="N223" i="55" s="1"/>
  <c r="R160" i="54"/>
  <c r="I160" i="55"/>
  <c r="K160" i="55" s="1"/>
  <c r="S111" i="54"/>
  <c r="T111" i="54" s="1"/>
  <c r="L111" i="55"/>
  <c r="N111" i="55" s="1"/>
  <c r="S45" i="54"/>
  <c r="L45" i="55"/>
  <c r="N45" i="55" s="1"/>
  <c r="R181" i="54"/>
  <c r="I181" i="55"/>
  <c r="K181" i="55" s="1"/>
  <c r="R92" i="54"/>
  <c r="I92" i="55"/>
  <c r="K92" i="55" s="1"/>
  <c r="R130" i="54"/>
  <c r="I130" i="55"/>
  <c r="K130" i="55" s="1"/>
  <c r="S174" i="54"/>
  <c r="L174" i="55"/>
  <c r="N174" i="55" s="1"/>
  <c r="S204" i="54"/>
  <c r="L204" i="55"/>
  <c r="N204" i="55" s="1"/>
  <c r="S123" i="54"/>
  <c r="L123" i="55"/>
  <c r="N123" i="55" s="1"/>
  <c r="S54" i="54"/>
  <c r="L54" i="55"/>
  <c r="N54" i="55" s="1"/>
  <c r="S127" i="54"/>
  <c r="L127" i="55"/>
  <c r="N127" i="55" s="1"/>
  <c r="R19" i="54"/>
  <c r="I19" i="55"/>
  <c r="K19" i="55" s="1"/>
  <c r="S58" i="54"/>
  <c r="Z41" i="54" s="1"/>
  <c r="AA41" i="54" s="1"/>
  <c r="L58" i="55"/>
  <c r="N58" i="55" s="1"/>
  <c r="S28" i="54"/>
  <c r="L28" i="55"/>
  <c r="N28" i="55" s="1"/>
  <c r="R210" i="54"/>
  <c r="I210" i="55"/>
  <c r="K210" i="55" s="1"/>
  <c r="R175" i="55"/>
  <c r="I175" i="56"/>
  <c r="K175" i="56" s="1"/>
  <c r="R108" i="55"/>
  <c r="I108" i="56"/>
  <c r="K108" i="56" s="1"/>
  <c r="R96" i="55"/>
  <c r="I96" i="56"/>
  <c r="K96" i="56" s="1"/>
  <c r="R170" i="55"/>
  <c r="I170" i="56"/>
  <c r="K170" i="56" s="1"/>
  <c r="R56" i="55"/>
  <c r="I56" i="56"/>
  <c r="K56" i="56" s="1"/>
  <c r="L166" i="56"/>
  <c r="N166" i="56" s="1"/>
  <c r="S166" i="55"/>
  <c r="R76" i="55"/>
  <c r="I76" i="56"/>
  <c r="K76" i="56" s="1"/>
  <c r="I78" i="56"/>
  <c r="K78" i="56" s="1"/>
  <c r="R78" i="55"/>
  <c r="R36" i="55"/>
  <c r="I36" i="56"/>
  <c r="K36" i="56" s="1"/>
  <c r="L149" i="56"/>
  <c r="N149" i="56" s="1"/>
  <c r="S149" i="55"/>
  <c r="L135" i="56"/>
  <c r="N135" i="56" s="1"/>
  <c r="S135" i="55"/>
  <c r="L175" i="56"/>
  <c r="N175" i="56" s="1"/>
  <c r="S175" i="55"/>
  <c r="I95" i="56"/>
  <c r="K95" i="56" s="1"/>
  <c r="R95" i="55"/>
  <c r="R58" i="55"/>
  <c r="I58" i="56"/>
  <c r="K58" i="56" s="1"/>
  <c r="R26" i="55"/>
  <c r="I26" i="56"/>
  <c r="K26" i="56" s="1"/>
  <c r="L17" i="56"/>
  <c r="N17" i="56" s="1"/>
  <c r="S17" i="55"/>
  <c r="L72" i="56"/>
  <c r="N72" i="56" s="1"/>
  <c r="S72" i="55"/>
  <c r="L103" i="56"/>
  <c r="N103" i="56" s="1"/>
  <c r="S103" i="55"/>
  <c r="I141" i="56"/>
  <c r="K141" i="56" s="1"/>
  <c r="R141" i="55"/>
  <c r="R199" i="55"/>
  <c r="I199" i="56"/>
  <c r="K199" i="56" s="1"/>
  <c r="L18" i="56"/>
  <c r="N18" i="56" s="1"/>
  <c r="S18" i="55"/>
  <c r="L196" i="57"/>
  <c r="N196" i="57" s="1"/>
  <c r="S196" i="57" s="1"/>
  <c r="S196" i="56"/>
  <c r="L147" i="57"/>
  <c r="N147" i="57" s="1"/>
  <c r="S147" i="57" s="1"/>
  <c r="S147" i="56"/>
  <c r="S79" i="55"/>
  <c r="L79" i="56"/>
  <c r="N79" i="56" s="1"/>
  <c r="R50" i="55"/>
  <c r="I50" i="56"/>
  <c r="K50" i="56" s="1"/>
  <c r="L176" i="56"/>
  <c r="N176" i="56" s="1"/>
  <c r="S176" i="55"/>
  <c r="L20" i="56"/>
  <c r="N20" i="56" s="1"/>
  <c r="S20" i="55"/>
  <c r="I21" i="56"/>
  <c r="K21" i="56" s="1"/>
  <c r="R21" i="55"/>
  <c r="I132" i="56"/>
  <c r="K132" i="56" s="1"/>
  <c r="R132" i="55"/>
  <c r="S102" i="55"/>
  <c r="L102" i="56"/>
  <c r="N102" i="56" s="1"/>
  <c r="L146" i="56"/>
  <c r="N146" i="56" s="1"/>
  <c r="S146" i="55"/>
  <c r="S88" i="55"/>
  <c r="L88" i="56"/>
  <c r="N88" i="56" s="1"/>
  <c r="S42" i="55"/>
  <c r="L42" i="56"/>
  <c r="N42" i="56" s="1"/>
  <c r="R203" i="55"/>
  <c r="I203" i="56"/>
  <c r="K203" i="56" s="1"/>
  <c r="R216" i="55"/>
  <c r="I216" i="56"/>
  <c r="K216" i="56" s="1"/>
  <c r="R32" i="55"/>
  <c r="I32" i="56"/>
  <c r="K32" i="56" s="1"/>
  <c r="R151" i="55"/>
  <c r="I151" i="56"/>
  <c r="K151" i="56" s="1"/>
  <c r="I152" i="56"/>
  <c r="K152" i="56" s="1"/>
  <c r="R152" i="55"/>
  <c r="R104" i="55"/>
  <c r="I104" i="56"/>
  <c r="K104" i="56" s="1"/>
  <c r="I102" i="56"/>
  <c r="K102" i="56" s="1"/>
  <c r="R102" i="55"/>
  <c r="L140" i="56"/>
  <c r="N140" i="56" s="1"/>
  <c r="S140" i="55"/>
  <c r="L209" i="56"/>
  <c r="N209" i="56" s="1"/>
  <c r="S209" i="55"/>
  <c r="S80" i="56"/>
  <c r="L80" i="57"/>
  <c r="N80" i="57" s="1"/>
  <c r="S80" i="57" s="1"/>
  <c r="R214" i="55"/>
  <c r="I214" i="56"/>
  <c r="K214" i="56" s="1"/>
  <c r="R138" i="55"/>
  <c r="I138" i="56"/>
  <c r="K138" i="56" s="1"/>
  <c r="R28" i="55"/>
  <c r="I28" i="56"/>
  <c r="K28" i="56" s="1"/>
  <c r="R60" i="55"/>
  <c r="I60" i="56"/>
  <c r="K60" i="56" s="1"/>
  <c r="W43" i="56" s="1"/>
  <c r="I168" i="56"/>
  <c r="K168" i="56" s="1"/>
  <c r="R168" i="55"/>
  <c r="I177" i="56"/>
  <c r="K177" i="56" s="1"/>
  <c r="R177" i="55"/>
  <c r="I65" i="56"/>
  <c r="K65" i="56" s="1"/>
  <c r="R65" i="55"/>
  <c r="R64" i="55"/>
  <c r="I64" i="56"/>
  <c r="K64" i="56" s="1"/>
  <c r="I25" i="56"/>
  <c r="K25" i="56" s="1"/>
  <c r="R25" i="55"/>
  <c r="I116" i="56"/>
  <c r="K116" i="56" s="1"/>
  <c r="R116" i="55"/>
  <c r="I93" i="56"/>
  <c r="K93" i="56" s="1"/>
  <c r="R93" i="55"/>
  <c r="R139" i="55"/>
  <c r="I139" i="56"/>
  <c r="K139" i="56" s="1"/>
  <c r="R165" i="55"/>
  <c r="I165" i="56"/>
  <c r="K165" i="56" s="1"/>
  <c r="I200" i="56"/>
  <c r="K200" i="56" s="1"/>
  <c r="R200" i="55"/>
  <c r="L124" i="56"/>
  <c r="N124" i="56" s="1"/>
  <c r="S124" i="55"/>
  <c r="I113" i="56"/>
  <c r="K113" i="56" s="1"/>
  <c r="R113" i="55"/>
  <c r="L112" i="56"/>
  <c r="N112" i="56" s="1"/>
  <c r="S112" i="55"/>
  <c r="L38" i="56"/>
  <c r="N38" i="56" s="1"/>
  <c r="S38" i="55"/>
  <c r="S128" i="55"/>
  <c r="L128" i="56"/>
  <c r="N128" i="56" s="1"/>
  <c r="I217" i="56"/>
  <c r="K217" i="56" s="1"/>
  <c r="R217" i="55"/>
  <c r="L138" i="56"/>
  <c r="N138" i="56" s="1"/>
  <c r="S138" i="55"/>
  <c r="R182" i="55"/>
  <c r="I182" i="56"/>
  <c r="K182" i="56" s="1"/>
  <c r="I89" i="56"/>
  <c r="K89" i="56" s="1"/>
  <c r="R89" i="55"/>
  <c r="R84" i="55"/>
  <c r="I84" i="56"/>
  <c r="K84" i="56" s="1"/>
  <c r="I180" i="56"/>
  <c r="K180" i="56" s="1"/>
  <c r="R180" i="55"/>
  <c r="S48" i="56"/>
  <c r="L48" i="57"/>
  <c r="N48" i="57" s="1"/>
  <c r="S177" i="56"/>
  <c r="L177" i="57"/>
  <c r="N177" i="57" s="1"/>
  <c r="S177" i="57" s="1"/>
  <c r="L52" i="57"/>
  <c r="N52" i="57" s="1"/>
  <c r="R172" i="55"/>
  <c r="I172" i="56"/>
  <c r="K172" i="56" s="1"/>
  <c r="S77" i="55"/>
  <c r="L77" i="56"/>
  <c r="N77" i="56" s="1"/>
  <c r="I75" i="56"/>
  <c r="K75" i="56" s="1"/>
  <c r="R75" i="55"/>
  <c r="R16" i="55"/>
  <c r="I16" i="56"/>
  <c r="K16" i="56" s="1"/>
  <c r="R136" i="55"/>
  <c r="I136" i="56"/>
  <c r="K136" i="56" s="1"/>
  <c r="S216" i="55"/>
  <c r="L216" i="56"/>
  <c r="N216" i="56" s="1"/>
  <c r="L107" i="56"/>
  <c r="N107" i="56" s="1"/>
  <c r="S107" i="55"/>
  <c r="R167" i="55"/>
  <c r="I167" i="56"/>
  <c r="K167" i="56" s="1"/>
  <c r="I155" i="56"/>
  <c r="K155" i="56" s="1"/>
  <c r="R155" i="55"/>
  <c r="S207" i="54"/>
  <c r="L207" i="55"/>
  <c r="N207" i="55" s="1"/>
  <c r="S84" i="54"/>
  <c r="L84" i="55"/>
  <c r="N84" i="55" s="1"/>
  <c r="R98" i="54"/>
  <c r="I98" i="55"/>
  <c r="K98" i="55" s="1"/>
  <c r="R225" i="54"/>
  <c r="I225" i="55"/>
  <c r="K225" i="55" s="1"/>
  <c r="S220" i="54"/>
  <c r="L220" i="55"/>
  <c r="N220" i="55" s="1"/>
  <c r="S108" i="54"/>
  <c r="O108" i="55"/>
  <c r="Q108" i="55" s="1"/>
  <c r="S56" i="54"/>
  <c r="L56" i="55"/>
  <c r="N56" i="55" s="1"/>
  <c r="S206" i="54"/>
  <c r="L206" i="55"/>
  <c r="N206" i="55" s="1"/>
  <c r="S139" i="54"/>
  <c r="L139" i="55"/>
  <c r="N139" i="55" s="1"/>
  <c r="R206" i="54"/>
  <c r="I206" i="55"/>
  <c r="K206" i="55" s="1"/>
  <c r="S37" i="54"/>
  <c r="L37" i="55"/>
  <c r="N37" i="55" s="1"/>
  <c r="S164" i="54"/>
  <c r="L164" i="55"/>
  <c r="N164" i="55" s="1"/>
  <c r="S82" i="54"/>
  <c r="L82" i="55"/>
  <c r="N82" i="55" s="1"/>
  <c r="R106" i="54"/>
  <c r="I106" i="55"/>
  <c r="K106" i="55" s="1"/>
  <c r="S172" i="54"/>
  <c r="L172" i="55"/>
  <c r="N172" i="55" s="1"/>
  <c r="S162" i="54"/>
  <c r="L162" i="55"/>
  <c r="N162" i="55" s="1"/>
  <c r="R196" i="54"/>
  <c r="I196" i="55"/>
  <c r="K196" i="55" s="1"/>
  <c r="R111" i="54"/>
  <c r="I111" i="55"/>
  <c r="K111" i="55" s="1"/>
  <c r="R150" i="54"/>
  <c r="I150" i="55"/>
  <c r="K150" i="55" s="1"/>
  <c r="S218" i="54"/>
  <c r="L218" i="55"/>
  <c r="N218" i="55" s="1"/>
  <c r="S32" i="54"/>
  <c r="L32" i="55"/>
  <c r="N32" i="55" s="1"/>
  <c r="S92" i="54"/>
  <c r="L92" i="55"/>
  <c r="N92" i="55" s="1"/>
  <c r="S219" i="54"/>
  <c r="L219" i="55"/>
  <c r="N219" i="55" s="1"/>
  <c r="S78" i="54"/>
  <c r="L78" i="55"/>
  <c r="N78" i="55" s="1"/>
  <c r="R188" i="54"/>
  <c r="I188" i="55"/>
  <c r="K188" i="55" s="1"/>
  <c r="S60" i="54"/>
  <c r="L60" i="55"/>
  <c r="N60" i="55" s="1"/>
  <c r="R223" i="54"/>
  <c r="I223" i="55"/>
  <c r="K223" i="55" s="1"/>
  <c r="S203" i="54"/>
  <c r="L203" i="55"/>
  <c r="N203" i="55" s="1"/>
  <c r="R215" i="54"/>
  <c r="I215" i="55"/>
  <c r="K215" i="55" s="1"/>
  <c r="S167" i="54"/>
  <c r="L167" i="55"/>
  <c r="N167" i="55" s="1"/>
  <c r="R201" i="54"/>
  <c r="I201" i="55"/>
  <c r="K201" i="55" s="1"/>
  <c r="S41" i="54"/>
  <c r="L41" i="55"/>
  <c r="N41" i="55" s="1"/>
  <c r="S59" i="54"/>
  <c r="Z42" i="54" s="1"/>
  <c r="AA42" i="54" s="1"/>
  <c r="AC42" i="54" s="1"/>
  <c r="L59" i="55"/>
  <c r="N59" i="55" s="1"/>
  <c r="S208" i="54"/>
  <c r="L208" i="55"/>
  <c r="N208" i="55" s="1"/>
  <c r="S217" i="54"/>
  <c r="L217" i="55"/>
  <c r="N217" i="55" s="1"/>
  <c r="S22" i="55"/>
  <c r="L22" i="56"/>
  <c r="N22" i="56" s="1"/>
  <c r="I224" i="56"/>
  <c r="K224" i="56" s="1"/>
  <c r="R224" i="55"/>
  <c r="I220" i="56"/>
  <c r="K220" i="56" s="1"/>
  <c r="R220" i="55"/>
  <c r="I29" i="56"/>
  <c r="K29" i="56" s="1"/>
  <c r="R29" i="55"/>
  <c r="L134" i="56"/>
  <c r="N134" i="56" s="1"/>
  <c r="S134" i="55"/>
  <c r="R157" i="55"/>
  <c r="I157" i="56"/>
  <c r="K157" i="56" s="1"/>
  <c r="S109" i="55"/>
  <c r="L109" i="56"/>
  <c r="N109" i="56" s="1"/>
  <c r="R80" i="55"/>
  <c r="I80" i="56"/>
  <c r="K80" i="56" s="1"/>
  <c r="I213" i="56"/>
  <c r="K213" i="56" s="1"/>
  <c r="R213" i="55"/>
  <c r="I109" i="56"/>
  <c r="K109" i="56" s="1"/>
  <c r="R109" i="55"/>
  <c r="L46" i="57"/>
  <c r="N46" i="57" s="1"/>
  <c r="S46" i="56"/>
  <c r="I47" i="57"/>
  <c r="K47" i="57" s="1"/>
  <c r="R47" i="56"/>
  <c r="W42" i="56"/>
  <c r="I112" i="56"/>
  <c r="K112" i="56" s="1"/>
  <c r="R112" i="55"/>
  <c r="L157" i="56"/>
  <c r="N157" i="56" s="1"/>
  <c r="S157" i="55"/>
  <c r="I69" i="56"/>
  <c r="K69" i="56" s="1"/>
  <c r="R69" i="55"/>
  <c r="W43" i="55"/>
  <c r="W45" i="55" s="1"/>
  <c r="L129" i="57"/>
  <c r="N129" i="57" s="1"/>
  <c r="S129" i="57" s="1"/>
  <c r="S129" i="56"/>
  <c r="I83" i="56"/>
  <c r="K83" i="56" s="1"/>
  <c r="R83" i="55"/>
  <c r="L163" i="56"/>
  <c r="N163" i="56" s="1"/>
  <c r="S163" i="55"/>
  <c r="I22" i="56"/>
  <c r="K22" i="56" s="1"/>
  <c r="R22" i="55"/>
  <c r="I18" i="56"/>
  <c r="K18" i="56" s="1"/>
  <c r="R18" i="55"/>
  <c r="L154" i="56"/>
  <c r="N154" i="56" s="1"/>
  <c r="S154" i="55"/>
  <c r="L168" i="56"/>
  <c r="N168" i="56" s="1"/>
  <c r="S168" i="55"/>
  <c r="R70" i="55"/>
  <c r="I70" i="56"/>
  <c r="K70" i="56" s="1"/>
  <c r="S171" i="55"/>
  <c r="L171" i="56"/>
  <c r="N171" i="56" s="1"/>
  <c r="R125" i="55"/>
  <c r="I125" i="56"/>
  <c r="K125" i="56" s="1"/>
  <c r="I149" i="56"/>
  <c r="K149" i="56" s="1"/>
  <c r="R149" i="55"/>
  <c r="R82" i="55"/>
  <c r="I82" i="56"/>
  <c r="K82" i="56" s="1"/>
  <c r="S126" i="55"/>
  <c r="L126" i="56"/>
  <c r="N126" i="56" s="1"/>
  <c r="R115" i="55"/>
  <c r="I115" i="56"/>
  <c r="K115" i="56" s="1"/>
  <c r="I176" i="56"/>
  <c r="K176" i="56" s="1"/>
  <c r="R176" i="55"/>
  <c r="I209" i="56"/>
  <c r="K209" i="56" s="1"/>
  <c r="R209" i="55"/>
  <c r="I55" i="56"/>
  <c r="K55" i="56" s="1"/>
  <c r="R55" i="55"/>
  <c r="R207" i="55"/>
  <c r="I207" i="56"/>
  <c r="K207" i="56" s="1"/>
  <c r="L183" i="56"/>
  <c r="N183" i="56" s="1"/>
  <c r="S183" i="55"/>
  <c r="L65" i="56"/>
  <c r="N65" i="56" s="1"/>
  <c r="S65" i="55"/>
  <c r="S75" i="55"/>
  <c r="L75" i="56"/>
  <c r="N75" i="56" s="1"/>
  <c r="L169" i="56"/>
  <c r="N169" i="56" s="1"/>
  <c r="S169" i="55"/>
  <c r="L113" i="56"/>
  <c r="N113" i="56" s="1"/>
  <c r="S113" i="55"/>
  <c r="L62" i="56"/>
  <c r="N62" i="56" s="1"/>
  <c r="S62" i="55"/>
  <c r="L155" i="56"/>
  <c r="N155" i="56" s="1"/>
  <c r="S155" i="55"/>
  <c r="L25" i="56"/>
  <c r="N25" i="56" s="1"/>
  <c r="S25" i="55"/>
  <c r="S159" i="55"/>
  <c r="L159" i="56"/>
  <c r="N159" i="56" s="1"/>
  <c r="R183" i="55"/>
  <c r="I183" i="56"/>
  <c r="K183" i="56" s="1"/>
  <c r="L96" i="56"/>
  <c r="N96" i="56" s="1"/>
  <c r="S96" i="55"/>
  <c r="R161" i="55"/>
  <c r="I161" i="56"/>
  <c r="K161" i="56" s="1"/>
  <c r="L94" i="56"/>
  <c r="N94" i="56" s="1"/>
  <c r="S94" i="55"/>
  <c r="L182" i="56"/>
  <c r="N182" i="56" s="1"/>
  <c r="S182" i="55"/>
  <c r="R103" i="55"/>
  <c r="I103" i="56"/>
  <c r="K103" i="56" s="1"/>
  <c r="L132" i="56"/>
  <c r="N132" i="56" s="1"/>
  <c r="S132" i="55"/>
  <c r="S130" i="54"/>
  <c r="L130" i="55"/>
  <c r="N130" i="55" s="1"/>
  <c r="S211" i="54"/>
  <c r="L211" i="55"/>
  <c r="N211" i="55" s="1"/>
  <c r="S214" i="54"/>
  <c r="L214" i="55"/>
  <c r="N214" i="55" s="1"/>
  <c r="I144" i="49"/>
  <c r="K144" i="49" s="1"/>
  <c r="R144" i="48"/>
  <c r="S224" i="53"/>
  <c r="L224" i="54"/>
  <c r="N224" i="54" s="1"/>
  <c r="S19" i="51"/>
  <c r="L19" i="53"/>
  <c r="N19" i="53" s="1"/>
  <c r="S210" i="51"/>
  <c r="L210" i="53"/>
  <c r="N210" i="53" s="1"/>
  <c r="L184" i="53"/>
  <c r="N184" i="53" s="1"/>
  <c r="S184" i="51"/>
  <c r="S185" i="51"/>
  <c r="L185" i="53"/>
  <c r="N185" i="53" s="1"/>
  <c r="L145" i="51"/>
  <c r="N145" i="51" s="1"/>
  <c r="S145" i="50"/>
  <c r="L148" i="53"/>
  <c r="N148" i="53" s="1"/>
  <c r="S148" i="51"/>
  <c r="O52" i="53"/>
  <c r="Q52" i="53" s="1"/>
  <c r="S52" i="51"/>
  <c r="I121" i="54"/>
  <c r="K121" i="54" s="1"/>
  <c r="R121" i="53"/>
  <c r="O201" i="54"/>
  <c r="Q201" i="54" s="1"/>
  <c r="S201" i="53"/>
  <c r="I124" i="54"/>
  <c r="K124" i="54" s="1"/>
  <c r="R124" i="53"/>
  <c r="O178" i="54"/>
  <c r="Q178" i="54" s="1"/>
  <c r="S178" i="53"/>
  <c r="O39" i="53"/>
  <c r="Q39" i="53" s="1"/>
  <c r="S39" i="51"/>
  <c r="I45" i="54"/>
  <c r="K45" i="54" s="1"/>
  <c r="R45" i="53"/>
  <c r="R226" i="44"/>
  <c r="I226" i="46"/>
  <c r="K226" i="46" s="1"/>
  <c r="I39" i="54"/>
  <c r="K39" i="54" s="1"/>
  <c r="R39" i="53"/>
  <c r="I52" i="54"/>
  <c r="K52" i="54" s="1"/>
  <c r="R52" i="53"/>
  <c r="I148" i="53"/>
  <c r="K148" i="53" s="1"/>
  <c r="R148" i="51"/>
  <c r="S71" i="50"/>
  <c r="L71" i="51"/>
  <c r="N71" i="51" s="1"/>
  <c r="L173" i="53"/>
  <c r="N173" i="53" s="1"/>
  <c r="S173" i="51"/>
  <c r="I204" i="54"/>
  <c r="K204" i="54" s="1"/>
  <c r="R204" i="53"/>
  <c r="S51" i="51"/>
  <c r="L51" i="53"/>
  <c r="N51" i="53" s="1"/>
  <c r="L226" i="47"/>
  <c r="N226" i="47" s="1"/>
  <c r="S226" i="46"/>
  <c r="L15" i="51"/>
  <c r="N15" i="51" s="1"/>
  <c r="S15" i="50"/>
  <c r="S189" i="53"/>
  <c r="L189" i="54"/>
  <c r="N189" i="54" s="1"/>
  <c r="I12" i="48"/>
  <c r="K12" i="48" s="1"/>
  <c r="R12" i="47"/>
  <c r="S12" i="47"/>
  <c r="L12" i="48"/>
  <c r="N12" i="48" s="1"/>
  <c r="L121" i="51"/>
  <c r="N121" i="51" s="1"/>
  <c r="S121" i="50"/>
  <c r="Z43" i="54"/>
  <c r="AA43" i="54" s="1"/>
  <c r="AC43" i="54" s="1"/>
  <c r="L198" i="53"/>
  <c r="N198" i="53" s="1"/>
  <c r="S198" i="51"/>
  <c r="L120" i="49"/>
  <c r="N120" i="49" s="1"/>
  <c r="S120" i="48"/>
  <c r="O40" i="53"/>
  <c r="Q40" i="53" s="1"/>
  <c r="S40" i="51"/>
  <c r="S205" i="53"/>
  <c r="L205" i="54"/>
  <c r="N205" i="54" s="1"/>
  <c r="X45" i="53"/>
  <c r="L35" i="54"/>
  <c r="N35" i="54" s="1"/>
  <c r="S35" i="53"/>
  <c r="S225" i="53"/>
  <c r="L225" i="54"/>
  <c r="N225" i="54" s="1"/>
  <c r="I184" i="53"/>
  <c r="K184" i="53" s="1"/>
  <c r="R184" i="51"/>
  <c r="I13" i="53"/>
  <c r="K13" i="53" s="1"/>
  <c r="R13" i="51"/>
  <c r="I105" i="53"/>
  <c r="K105" i="53" s="1"/>
  <c r="R105" i="51"/>
  <c r="L57" i="54"/>
  <c r="N57" i="54" s="1"/>
  <c r="S57" i="53"/>
  <c r="O91" i="51"/>
  <c r="Q91" i="51" s="1"/>
  <c r="S91" i="50"/>
  <c r="L188" i="54"/>
  <c r="N188" i="54" s="1"/>
  <c r="S188" i="53"/>
  <c r="R205" i="50"/>
  <c r="I205" i="51"/>
  <c r="K205" i="51" s="1"/>
  <c r="X43" i="54"/>
  <c r="L144" i="50"/>
  <c r="N144" i="50" s="1"/>
  <c r="S144" i="49"/>
  <c r="I145" i="50"/>
  <c r="K145" i="50" s="1"/>
  <c r="R145" i="49"/>
  <c r="I51" i="54"/>
  <c r="K51" i="54" s="1"/>
  <c r="R51" i="53"/>
  <c r="I222" i="54"/>
  <c r="K222" i="54" s="1"/>
  <c r="R222" i="53"/>
  <c r="L14" i="50"/>
  <c r="N14" i="50" s="1"/>
  <c r="S14" i="49"/>
  <c r="I66" i="53"/>
  <c r="K66" i="53" s="1"/>
  <c r="R66" i="51"/>
  <c r="I40" i="54"/>
  <c r="K40" i="54" s="1"/>
  <c r="R40" i="53"/>
  <c r="I185" i="51"/>
  <c r="K185" i="51" s="1"/>
  <c r="R185" i="50"/>
  <c r="AC41" i="51"/>
  <c r="AC45" i="51" s="1"/>
  <c r="AA45" i="51"/>
  <c r="L160" i="54"/>
  <c r="N160" i="54" s="1"/>
  <c r="S160" i="53"/>
  <c r="I120" i="48"/>
  <c r="K120" i="48" s="1"/>
  <c r="R120" i="47"/>
  <c r="I198" i="54"/>
  <c r="K198" i="54" s="1"/>
  <c r="R198" i="53"/>
  <c r="I14" i="54"/>
  <c r="K14" i="54" s="1"/>
  <c r="R14" i="53"/>
  <c r="O105" i="53"/>
  <c r="Q105" i="53" s="1"/>
  <c r="S105" i="51"/>
  <c r="S11" i="47"/>
  <c r="U11" i="47" s="1"/>
  <c r="L11" i="48"/>
  <c r="N11" i="48" s="1"/>
  <c r="I11" i="48"/>
  <c r="K11" i="48" s="1"/>
  <c r="R11" i="47"/>
  <c r="X44" i="54"/>
  <c r="S61" i="54"/>
  <c r="Z44" i="54" s="1"/>
  <c r="AA44" i="54" s="1"/>
  <c r="AC44" i="54" s="1"/>
  <c r="W45" i="54"/>
  <c r="Z45" i="53"/>
  <c r="AA41" i="53"/>
  <c r="L122" i="54"/>
  <c r="N122" i="54" s="1"/>
  <c r="S122" i="53"/>
  <c r="L67" i="50"/>
  <c r="N67" i="50" s="1"/>
  <c r="S67" i="49"/>
  <c r="L66" i="49"/>
  <c r="N66" i="49" s="1"/>
  <c r="S66" i="48"/>
  <c r="L34" i="54"/>
  <c r="N34" i="54" s="1"/>
  <c r="S34" i="53"/>
  <c r="L197" i="53"/>
  <c r="N197" i="53" s="1"/>
  <c r="S197" i="51"/>
  <c r="S13" i="49"/>
  <c r="O13" i="50"/>
  <c r="Q13" i="50" s="1"/>
  <c r="I91" i="53"/>
  <c r="K91" i="53" s="1"/>
  <c r="R91" i="51"/>
  <c r="S158" i="50"/>
  <c r="L158" i="51"/>
  <c r="N158" i="51" s="1"/>
  <c r="S188" i="54" l="1"/>
  <c r="L188" i="55"/>
  <c r="N188" i="55" s="1"/>
  <c r="S57" i="54"/>
  <c r="L57" i="55"/>
  <c r="N57" i="55" s="1"/>
  <c r="S205" i="54"/>
  <c r="L205" i="55"/>
  <c r="N205" i="55" s="1"/>
  <c r="R204" i="54"/>
  <c r="I204" i="55"/>
  <c r="K204" i="55" s="1"/>
  <c r="R124" i="54"/>
  <c r="I124" i="55"/>
  <c r="K124" i="55" s="1"/>
  <c r="R121" i="54"/>
  <c r="I121" i="55"/>
  <c r="K121" i="55" s="1"/>
  <c r="L96" i="57"/>
  <c r="N96" i="57" s="1"/>
  <c r="S96" i="57" s="1"/>
  <c r="S96" i="56"/>
  <c r="S122" i="54"/>
  <c r="L122" i="55"/>
  <c r="N122" i="55" s="1"/>
  <c r="S160" i="54"/>
  <c r="L160" i="55"/>
  <c r="N160" i="55" s="1"/>
  <c r="R222" i="54"/>
  <c r="I222" i="55"/>
  <c r="K222" i="55" s="1"/>
  <c r="I161" i="57"/>
  <c r="K161" i="57" s="1"/>
  <c r="R161" i="57" s="1"/>
  <c r="R161" i="56"/>
  <c r="I183" i="57"/>
  <c r="K183" i="57" s="1"/>
  <c r="R183" i="57" s="1"/>
  <c r="R183" i="56"/>
  <c r="I207" i="57"/>
  <c r="K207" i="57" s="1"/>
  <c r="R207" i="57" s="1"/>
  <c r="R207" i="56"/>
  <c r="R115" i="56"/>
  <c r="I115" i="57"/>
  <c r="K115" i="57" s="1"/>
  <c r="R115" i="57" s="1"/>
  <c r="I82" i="57"/>
  <c r="K82" i="57" s="1"/>
  <c r="R82" i="57" s="1"/>
  <c r="R82" i="56"/>
  <c r="I125" i="57"/>
  <c r="K125" i="57" s="1"/>
  <c r="R125" i="57" s="1"/>
  <c r="R125" i="56"/>
  <c r="I70" i="57"/>
  <c r="K70" i="57" s="1"/>
  <c r="R70" i="57" s="1"/>
  <c r="R70" i="56"/>
  <c r="S157" i="56"/>
  <c r="L157" i="57"/>
  <c r="N157" i="57" s="1"/>
  <c r="S157" i="57" s="1"/>
  <c r="S46" i="57"/>
  <c r="I213" i="57"/>
  <c r="K213" i="57" s="1"/>
  <c r="R213" i="57" s="1"/>
  <c r="R213" i="56"/>
  <c r="L134" i="57"/>
  <c r="N134" i="57" s="1"/>
  <c r="S134" i="57" s="1"/>
  <c r="S134" i="56"/>
  <c r="R220" i="56"/>
  <c r="I220" i="57"/>
  <c r="K220" i="57" s="1"/>
  <c r="R220" i="57" s="1"/>
  <c r="R225" i="55"/>
  <c r="I225" i="56"/>
  <c r="K225" i="56" s="1"/>
  <c r="L84" i="56"/>
  <c r="N84" i="56" s="1"/>
  <c r="S84" i="55"/>
  <c r="I136" i="57"/>
  <c r="K136" i="57" s="1"/>
  <c r="R136" i="57" s="1"/>
  <c r="R136" i="56"/>
  <c r="R172" i="56"/>
  <c r="I172" i="57"/>
  <c r="K172" i="57" s="1"/>
  <c r="R172" i="57" s="1"/>
  <c r="I217" i="57"/>
  <c r="K217" i="57" s="1"/>
  <c r="R217" i="57" s="1"/>
  <c r="R217" i="56"/>
  <c r="L38" i="57"/>
  <c r="N38" i="57" s="1"/>
  <c r="S38" i="57" s="1"/>
  <c r="S38" i="56"/>
  <c r="R113" i="56"/>
  <c r="I113" i="57"/>
  <c r="K113" i="57" s="1"/>
  <c r="R113" i="57" s="1"/>
  <c r="R200" i="56"/>
  <c r="I200" i="57"/>
  <c r="K200" i="57" s="1"/>
  <c r="R200" i="57" s="1"/>
  <c r="R116" i="56"/>
  <c r="I116" i="57"/>
  <c r="K116" i="57" s="1"/>
  <c r="R116" i="57" s="1"/>
  <c r="R177" i="56"/>
  <c r="I177" i="57"/>
  <c r="K177" i="57" s="1"/>
  <c r="R177" i="57" s="1"/>
  <c r="L140" i="57"/>
  <c r="N140" i="57" s="1"/>
  <c r="S140" i="57" s="1"/>
  <c r="S140" i="56"/>
  <c r="S146" i="56"/>
  <c r="L146" i="57"/>
  <c r="N146" i="57" s="1"/>
  <c r="S146" i="57" s="1"/>
  <c r="I132" i="57"/>
  <c r="K132" i="57" s="1"/>
  <c r="R132" i="57" s="1"/>
  <c r="R132" i="56"/>
  <c r="L20" i="57"/>
  <c r="N20" i="57" s="1"/>
  <c r="S20" i="57" s="1"/>
  <c r="S20" i="56"/>
  <c r="L18" i="57"/>
  <c r="N18" i="57" s="1"/>
  <c r="S18" i="57" s="1"/>
  <c r="S18" i="56"/>
  <c r="R141" i="56"/>
  <c r="I141" i="57"/>
  <c r="K141" i="57" s="1"/>
  <c r="R141" i="57" s="1"/>
  <c r="S72" i="56"/>
  <c r="L72" i="57"/>
  <c r="N72" i="57" s="1"/>
  <c r="S72" i="57" s="1"/>
  <c r="I95" i="57"/>
  <c r="K95" i="57" s="1"/>
  <c r="R95" i="57" s="1"/>
  <c r="R95" i="56"/>
  <c r="L135" i="57"/>
  <c r="N135" i="57" s="1"/>
  <c r="S135" i="57" s="1"/>
  <c r="S135" i="56"/>
  <c r="R129" i="56"/>
  <c r="I129" i="57"/>
  <c r="K129" i="57" s="1"/>
  <c r="R129" i="57" s="1"/>
  <c r="S74" i="56"/>
  <c r="L74" i="57"/>
  <c r="N74" i="57" s="1"/>
  <c r="S74" i="57" s="1"/>
  <c r="I169" i="57"/>
  <c r="K169" i="57" s="1"/>
  <c r="R169" i="57" s="1"/>
  <c r="R169" i="56"/>
  <c r="R88" i="56"/>
  <c r="I88" i="57"/>
  <c r="K88" i="57" s="1"/>
  <c r="R88" i="57" s="1"/>
  <c r="I72" i="57"/>
  <c r="K72" i="57" s="1"/>
  <c r="R72" i="57" s="1"/>
  <c r="R72" i="56"/>
  <c r="I54" i="57"/>
  <c r="K54" i="57" s="1"/>
  <c r="R54" i="57" s="1"/>
  <c r="R54" i="56"/>
  <c r="W44" i="56"/>
  <c r="I53" i="57"/>
  <c r="K53" i="57" s="1"/>
  <c r="R53" i="57" s="1"/>
  <c r="R53" i="56"/>
  <c r="L68" i="57"/>
  <c r="N68" i="57" s="1"/>
  <c r="S68" i="57" s="1"/>
  <c r="S68" i="56"/>
  <c r="S24" i="56"/>
  <c r="L24" i="57"/>
  <c r="N24" i="57" s="1"/>
  <c r="S24" i="57" s="1"/>
  <c r="S43" i="56"/>
  <c r="L43" i="57"/>
  <c r="N43" i="57" s="1"/>
  <c r="S43" i="57" s="1"/>
  <c r="L115" i="57"/>
  <c r="N115" i="57" s="1"/>
  <c r="S115" i="57" s="1"/>
  <c r="S115" i="56"/>
  <c r="S86" i="56"/>
  <c r="L86" i="57"/>
  <c r="N86" i="57" s="1"/>
  <c r="S86" i="57" s="1"/>
  <c r="S49" i="56"/>
  <c r="L49" i="57"/>
  <c r="N49" i="57" s="1"/>
  <c r="S49" i="57" s="1"/>
  <c r="I164" i="57"/>
  <c r="K164" i="57" s="1"/>
  <c r="R164" i="57" s="1"/>
  <c r="R164" i="56"/>
  <c r="S221" i="56"/>
  <c r="L221" i="57"/>
  <c r="N221" i="57" s="1"/>
  <c r="S221" i="57" s="1"/>
  <c r="R79" i="56"/>
  <c r="I79" i="57"/>
  <c r="K79" i="57" s="1"/>
  <c r="R79" i="57" s="1"/>
  <c r="L200" i="57"/>
  <c r="N200" i="57" s="1"/>
  <c r="S200" i="57" s="1"/>
  <c r="S200" i="56"/>
  <c r="I62" i="57"/>
  <c r="K62" i="57" s="1"/>
  <c r="R62" i="57" s="1"/>
  <c r="R62" i="56"/>
  <c r="R135" i="56"/>
  <c r="I135" i="57"/>
  <c r="K135" i="57" s="1"/>
  <c r="R135" i="57" s="1"/>
  <c r="I166" i="57"/>
  <c r="K166" i="57" s="1"/>
  <c r="R166" i="57" s="1"/>
  <c r="R166" i="56"/>
  <c r="L23" i="57"/>
  <c r="N23" i="57" s="1"/>
  <c r="S23" i="57" s="1"/>
  <c r="S23" i="56"/>
  <c r="I24" i="57"/>
  <c r="K24" i="57" s="1"/>
  <c r="R24" i="56"/>
  <c r="L89" i="57"/>
  <c r="N89" i="57" s="1"/>
  <c r="S89" i="56"/>
  <c r="I107" i="57"/>
  <c r="K107" i="57" s="1"/>
  <c r="R107" i="57" s="1"/>
  <c r="R107" i="56"/>
  <c r="L119" i="57"/>
  <c r="N119" i="57" s="1"/>
  <c r="S119" i="57" s="1"/>
  <c r="S119" i="56"/>
  <c r="I191" i="57"/>
  <c r="K191" i="57" s="1"/>
  <c r="R191" i="57" s="1"/>
  <c r="R191" i="56"/>
  <c r="R119" i="56"/>
  <c r="I119" i="57"/>
  <c r="K119" i="57" s="1"/>
  <c r="R119" i="57" s="1"/>
  <c r="S180" i="56"/>
  <c r="L180" i="57"/>
  <c r="N180" i="57" s="1"/>
  <c r="S180" i="57" s="1"/>
  <c r="L93" i="57"/>
  <c r="N93" i="57" s="1"/>
  <c r="S93" i="57" s="1"/>
  <c r="S93" i="56"/>
  <c r="I190" i="57"/>
  <c r="K190" i="57" s="1"/>
  <c r="R190" i="57" s="1"/>
  <c r="R190" i="56"/>
  <c r="L69" i="57"/>
  <c r="N69" i="57" s="1"/>
  <c r="S69" i="57" s="1"/>
  <c r="S69" i="56"/>
  <c r="L73" i="57"/>
  <c r="N73" i="57" s="1"/>
  <c r="S73" i="57" s="1"/>
  <c r="S73" i="56"/>
  <c r="R194" i="56"/>
  <c r="I194" i="57"/>
  <c r="K194" i="57" s="1"/>
  <c r="R194" i="57" s="1"/>
  <c r="L133" i="57"/>
  <c r="N133" i="57" s="1"/>
  <c r="S133" i="57" s="1"/>
  <c r="S133" i="56"/>
  <c r="I99" i="57"/>
  <c r="K99" i="57" s="1"/>
  <c r="R99" i="57" s="1"/>
  <c r="R99" i="56"/>
  <c r="I57" i="56"/>
  <c r="K57" i="56" s="1"/>
  <c r="R57" i="55"/>
  <c r="R14" i="54"/>
  <c r="I14" i="55"/>
  <c r="K14" i="55" s="1"/>
  <c r="S35" i="54"/>
  <c r="L35" i="55"/>
  <c r="N35" i="55" s="1"/>
  <c r="R39" i="54"/>
  <c r="I39" i="55"/>
  <c r="K39" i="55" s="1"/>
  <c r="R45" i="54"/>
  <c r="I45" i="55"/>
  <c r="K45" i="55" s="1"/>
  <c r="S178" i="54"/>
  <c r="O178" i="55"/>
  <c r="Q178" i="55" s="1"/>
  <c r="S201" i="54"/>
  <c r="O201" i="55"/>
  <c r="Q201" i="55" s="1"/>
  <c r="L182" i="57"/>
  <c r="N182" i="57" s="1"/>
  <c r="S182" i="57" s="1"/>
  <c r="S182" i="56"/>
  <c r="S25" i="56"/>
  <c r="L25" i="57"/>
  <c r="N25" i="57" s="1"/>
  <c r="S25" i="57" s="1"/>
  <c r="L62" i="57"/>
  <c r="N62" i="57" s="1"/>
  <c r="S62" i="57" s="1"/>
  <c r="S62" i="56"/>
  <c r="S169" i="56"/>
  <c r="L169" i="57"/>
  <c r="N169" i="57" s="1"/>
  <c r="S169" i="57" s="1"/>
  <c r="L65" i="57"/>
  <c r="N65" i="57" s="1"/>
  <c r="S65" i="57" s="1"/>
  <c r="S65" i="56"/>
  <c r="I209" i="57"/>
  <c r="K209" i="57" s="1"/>
  <c r="R209" i="57" s="1"/>
  <c r="R209" i="56"/>
  <c r="L154" i="57"/>
  <c r="N154" i="57" s="1"/>
  <c r="S154" i="57" s="1"/>
  <c r="S154" i="56"/>
  <c r="I22" i="57"/>
  <c r="K22" i="57" s="1"/>
  <c r="R22" i="57" s="1"/>
  <c r="R22" i="56"/>
  <c r="R83" i="56"/>
  <c r="I83" i="57"/>
  <c r="K83" i="57" s="1"/>
  <c r="R83" i="57" s="1"/>
  <c r="R47" i="57"/>
  <c r="I80" i="57"/>
  <c r="K80" i="57" s="1"/>
  <c r="R80" i="57" s="1"/>
  <c r="R80" i="56"/>
  <c r="I157" i="57"/>
  <c r="K157" i="57" s="1"/>
  <c r="R157" i="57" s="1"/>
  <c r="R157" i="56"/>
  <c r="S217" i="55"/>
  <c r="L217" i="56"/>
  <c r="N217" i="56" s="1"/>
  <c r="L59" i="56"/>
  <c r="N59" i="56" s="1"/>
  <c r="S59" i="55"/>
  <c r="Z42" i="55" s="1"/>
  <c r="AA42" i="55" s="1"/>
  <c r="AC42" i="55" s="1"/>
  <c r="X42" i="55"/>
  <c r="I201" i="56"/>
  <c r="K201" i="56" s="1"/>
  <c r="R201" i="55"/>
  <c r="I215" i="56"/>
  <c r="K215" i="56" s="1"/>
  <c r="R215" i="55"/>
  <c r="R223" i="55"/>
  <c r="I223" i="56"/>
  <c r="K223" i="56" s="1"/>
  <c r="I188" i="56"/>
  <c r="K188" i="56" s="1"/>
  <c r="R188" i="55"/>
  <c r="L219" i="56"/>
  <c r="N219" i="56" s="1"/>
  <c r="S219" i="55"/>
  <c r="L32" i="56"/>
  <c r="N32" i="56" s="1"/>
  <c r="S32" i="55"/>
  <c r="I150" i="56"/>
  <c r="K150" i="56" s="1"/>
  <c r="R150" i="55"/>
  <c r="I196" i="56"/>
  <c r="K196" i="56" s="1"/>
  <c r="R196" i="55"/>
  <c r="L172" i="56"/>
  <c r="N172" i="56" s="1"/>
  <c r="S172" i="55"/>
  <c r="L82" i="56"/>
  <c r="N82" i="56" s="1"/>
  <c r="S82" i="55"/>
  <c r="L37" i="56"/>
  <c r="N37" i="56" s="1"/>
  <c r="S37" i="55"/>
  <c r="L139" i="56"/>
  <c r="N139" i="56" s="1"/>
  <c r="S139" i="55"/>
  <c r="L56" i="56"/>
  <c r="N56" i="56" s="1"/>
  <c r="S56" i="55"/>
  <c r="S220" i="55"/>
  <c r="L220" i="56"/>
  <c r="N220" i="56" s="1"/>
  <c r="R155" i="56"/>
  <c r="I155" i="57"/>
  <c r="K155" i="57" s="1"/>
  <c r="R155" i="57" s="1"/>
  <c r="S107" i="56"/>
  <c r="L107" i="57"/>
  <c r="N107" i="57" s="1"/>
  <c r="S107" i="57" s="1"/>
  <c r="R75" i="56"/>
  <c r="I75" i="57"/>
  <c r="K75" i="57" s="1"/>
  <c r="R75" i="57" s="1"/>
  <c r="L128" i="57"/>
  <c r="N128" i="57" s="1"/>
  <c r="S128" i="57" s="1"/>
  <c r="S128" i="56"/>
  <c r="R165" i="56"/>
  <c r="I165" i="57"/>
  <c r="K165" i="57" s="1"/>
  <c r="R165" i="57" s="1"/>
  <c r="I28" i="57"/>
  <c r="K28" i="57" s="1"/>
  <c r="R28" i="57" s="1"/>
  <c r="R28" i="56"/>
  <c r="I214" i="57"/>
  <c r="K214" i="57" s="1"/>
  <c r="R214" i="57" s="1"/>
  <c r="R214" i="56"/>
  <c r="I32" i="57"/>
  <c r="K32" i="57" s="1"/>
  <c r="R32" i="57" s="1"/>
  <c r="R32" i="56"/>
  <c r="I203" i="57"/>
  <c r="K203" i="57" s="1"/>
  <c r="R203" i="57" s="1"/>
  <c r="R203" i="56"/>
  <c r="L88" i="57"/>
  <c r="N88" i="57" s="1"/>
  <c r="S88" i="57" s="1"/>
  <c r="S88" i="56"/>
  <c r="L102" i="57"/>
  <c r="N102" i="57" s="1"/>
  <c r="S102" i="57" s="1"/>
  <c r="S102" i="56"/>
  <c r="S79" i="56"/>
  <c r="L79" i="57"/>
  <c r="N79" i="57" s="1"/>
  <c r="S79" i="57" s="1"/>
  <c r="I199" i="57"/>
  <c r="K199" i="57" s="1"/>
  <c r="R199" i="57" s="1"/>
  <c r="R199" i="56"/>
  <c r="I58" i="57"/>
  <c r="K58" i="57" s="1"/>
  <c r="R58" i="57" s="1"/>
  <c r="R58" i="56"/>
  <c r="I56" i="57"/>
  <c r="K56" i="57" s="1"/>
  <c r="R56" i="57" s="1"/>
  <c r="R56" i="56"/>
  <c r="R96" i="56"/>
  <c r="I96" i="57"/>
  <c r="K96" i="57" s="1"/>
  <c r="R96" i="57" s="1"/>
  <c r="I175" i="57"/>
  <c r="K175" i="57" s="1"/>
  <c r="R175" i="57" s="1"/>
  <c r="R175" i="56"/>
  <c r="L28" i="56"/>
  <c r="N28" i="56" s="1"/>
  <c r="S28" i="55"/>
  <c r="I19" i="56"/>
  <c r="K19" i="56" s="1"/>
  <c r="R19" i="55"/>
  <c r="S54" i="55"/>
  <c r="L54" i="56"/>
  <c r="N54" i="56" s="1"/>
  <c r="S204" i="55"/>
  <c r="L204" i="56"/>
  <c r="N204" i="56" s="1"/>
  <c r="I130" i="56"/>
  <c r="K130" i="56" s="1"/>
  <c r="R130" i="55"/>
  <c r="I181" i="56"/>
  <c r="K181" i="56" s="1"/>
  <c r="R181" i="55"/>
  <c r="L111" i="56"/>
  <c r="N111" i="56" s="1"/>
  <c r="S111" i="55"/>
  <c r="T111" i="55" s="1"/>
  <c r="S223" i="55"/>
  <c r="L223" i="56"/>
  <c r="N223" i="56" s="1"/>
  <c r="I33" i="56"/>
  <c r="K33" i="56" s="1"/>
  <c r="R33" i="55"/>
  <c r="I67" i="56"/>
  <c r="K67" i="56" s="1"/>
  <c r="R67" i="55"/>
  <c r="L156" i="57"/>
  <c r="N156" i="57" s="1"/>
  <c r="S156" i="57" s="1"/>
  <c r="S156" i="56"/>
  <c r="I59" i="57"/>
  <c r="K59" i="57" s="1"/>
  <c r="R59" i="57" s="1"/>
  <c r="R59" i="56"/>
  <c r="R81" i="56"/>
  <c r="I81" i="57"/>
  <c r="K81" i="57" s="1"/>
  <c r="R81" i="57" s="1"/>
  <c r="L101" i="57"/>
  <c r="N101" i="57" s="1"/>
  <c r="S101" i="57" s="1"/>
  <c r="S101" i="56"/>
  <c r="I49" i="57"/>
  <c r="K49" i="57" s="1"/>
  <c r="R49" i="57" s="1"/>
  <c r="R49" i="56"/>
  <c r="I90" i="57"/>
  <c r="K90" i="57" s="1"/>
  <c r="R90" i="56"/>
  <c r="I37" i="57"/>
  <c r="K37" i="57" s="1"/>
  <c r="R37" i="57" s="1"/>
  <c r="R37" i="56"/>
  <c r="S114" i="56"/>
  <c r="L114" i="57"/>
  <c r="N114" i="57" s="1"/>
  <c r="S114" i="57" s="1"/>
  <c r="I154" i="57"/>
  <c r="K154" i="57" s="1"/>
  <c r="R154" i="57" s="1"/>
  <c r="R154" i="56"/>
  <c r="I34" i="57"/>
  <c r="K34" i="57" s="1"/>
  <c r="R34" i="57" s="1"/>
  <c r="R34" i="56"/>
  <c r="I128" i="57"/>
  <c r="K128" i="57" s="1"/>
  <c r="R128" i="57" s="1"/>
  <c r="R128" i="56"/>
  <c r="I100" i="57"/>
  <c r="K100" i="57" s="1"/>
  <c r="R100" i="57" s="1"/>
  <c r="R100" i="56"/>
  <c r="L21" i="57"/>
  <c r="N21" i="57" s="1"/>
  <c r="S21" i="57" s="1"/>
  <c r="S21" i="56"/>
  <c r="S104" i="56"/>
  <c r="L104" i="57"/>
  <c r="N104" i="57" s="1"/>
  <c r="S104" i="57" s="1"/>
  <c r="I74" i="57"/>
  <c r="K74" i="57" s="1"/>
  <c r="R74" i="57" s="1"/>
  <c r="R74" i="56"/>
  <c r="L142" i="56"/>
  <c r="N142" i="56" s="1"/>
  <c r="S142" i="55"/>
  <c r="I219" i="56"/>
  <c r="K219" i="56" s="1"/>
  <c r="R219" i="55"/>
  <c r="I158" i="56"/>
  <c r="K158" i="56" s="1"/>
  <c r="R158" i="55"/>
  <c r="I174" i="56"/>
  <c r="K174" i="56" s="1"/>
  <c r="R174" i="55"/>
  <c r="I178" i="56"/>
  <c r="K178" i="56" s="1"/>
  <c r="R178" i="55"/>
  <c r="L106" i="56"/>
  <c r="N106" i="56" s="1"/>
  <c r="S106" i="55"/>
  <c r="L33" i="56"/>
  <c r="N33" i="56" s="1"/>
  <c r="S33" i="55"/>
  <c r="L150" i="56"/>
  <c r="N150" i="56" s="1"/>
  <c r="S150" i="55"/>
  <c r="Z44" i="55"/>
  <c r="AA44" i="55" s="1"/>
  <c r="AC44" i="55" s="1"/>
  <c r="R77" i="56"/>
  <c r="I77" i="57"/>
  <c r="K77" i="57" s="1"/>
  <c r="R77" i="57" s="1"/>
  <c r="S47" i="57"/>
  <c r="L90" i="57"/>
  <c r="N90" i="57" s="1"/>
  <c r="S90" i="57" s="1"/>
  <c r="S90" i="56"/>
  <c r="R127" i="56"/>
  <c r="I127" i="57"/>
  <c r="K127" i="57" s="1"/>
  <c r="R127" i="57" s="1"/>
  <c r="R101" i="56"/>
  <c r="I101" i="57"/>
  <c r="K101" i="57" s="1"/>
  <c r="R101" i="57" s="1"/>
  <c r="R137" i="56"/>
  <c r="I137" i="57"/>
  <c r="K137" i="57" s="1"/>
  <c r="R137" i="57" s="1"/>
  <c r="I30" i="57"/>
  <c r="K30" i="57" s="1"/>
  <c r="R30" i="57" s="1"/>
  <c r="R30" i="56"/>
  <c r="R163" i="56"/>
  <c r="I163" i="57"/>
  <c r="K163" i="57" s="1"/>
  <c r="R163" i="57" s="1"/>
  <c r="I171" i="57"/>
  <c r="K171" i="57" s="1"/>
  <c r="R171" i="57" s="1"/>
  <c r="R171" i="56"/>
  <c r="R131" i="56"/>
  <c r="I131" i="57"/>
  <c r="K131" i="57" s="1"/>
  <c r="R131" i="57" s="1"/>
  <c r="I23" i="57"/>
  <c r="K23" i="57" s="1"/>
  <c r="R23" i="57" s="1"/>
  <c r="R23" i="56"/>
  <c r="I118" i="57"/>
  <c r="K118" i="57" s="1"/>
  <c r="R118" i="57" s="1"/>
  <c r="R118" i="56"/>
  <c r="S76" i="56"/>
  <c r="L76" i="57"/>
  <c r="N76" i="57" s="1"/>
  <c r="S76" i="57" s="1"/>
  <c r="I187" i="57"/>
  <c r="K187" i="57" s="1"/>
  <c r="R187" i="57" s="1"/>
  <c r="R187" i="56"/>
  <c r="L187" i="56"/>
  <c r="N187" i="56" s="1"/>
  <c r="S187" i="55"/>
  <c r="L141" i="56"/>
  <c r="N141" i="56" s="1"/>
  <c r="S141" i="55"/>
  <c r="L179" i="56"/>
  <c r="N179" i="56" s="1"/>
  <c r="S179" i="55"/>
  <c r="I142" i="56"/>
  <c r="K142" i="56" s="1"/>
  <c r="R142" i="55"/>
  <c r="I15" i="56"/>
  <c r="K15" i="56" s="1"/>
  <c r="R15" i="55"/>
  <c r="I173" i="56"/>
  <c r="K173" i="56" s="1"/>
  <c r="R173" i="55"/>
  <c r="I197" i="56"/>
  <c r="K197" i="56" s="1"/>
  <c r="R197" i="55"/>
  <c r="S215" i="55"/>
  <c r="L215" i="56"/>
  <c r="N215" i="56" s="1"/>
  <c r="I122" i="56"/>
  <c r="K122" i="56" s="1"/>
  <c r="R122" i="55"/>
  <c r="L29" i="56"/>
  <c r="N29" i="56" s="1"/>
  <c r="S29" i="55"/>
  <c r="I211" i="56"/>
  <c r="K211" i="56" s="1"/>
  <c r="R211" i="55"/>
  <c r="L199" i="56"/>
  <c r="N199" i="56" s="1"/>
  <c r="S199" i="55"/>
  <c r="S34" i="54"/>
  <c r="L34" i="55"/>
  <c r="N34" i="55" s="1"/>
  <c r="R40" i="54"/>
  <c r="I40" i="55"/>
  <c r="K40" i="55" s="1"/>
  <c r="R51" i="54"/>
  <c r="I51" i="55"/>
  <c r="K51" i="55" s="1"/>
  <c r="S225" i="54"/>
  <c r="L225" i="55"/>
  <c r="N225" i="55" s="1"/>
  <c r="S189" i="54"/>
  <c r="L189" i="55"/>
  <c r="N189" i="55" s="1"/>
  <c r="S224" i="54"/>
  <c r="L224" i="55"/>
  <c r="N224" i="55" s="1"/>
  <c r="I103" i="57"/>
  <c r="K103" i="57" s="1"/>
  <c r="R103" i="57" s="1"/>
  <c r="R103" i="56"/>
  <c r="L159" i="57"/>
  <c r="N159" i="57" s="1"/>
  <c r="S159" i="57" s="1"/>
  <c r="S159" i="56"/>
  <c r="S75" i="56"/>
  <c r="L75" i="57"/>
  <c r="N75" i="57" s="1"/>
  <c r="S75" i="57" s="1"/>
  <c r="L126" i="57"/>
  <c r="N126" i="57" s="1"/>
  <c r="S126" i="57" s="1"/>
  <c r="S126" i="56"/>
  <c r="L171" i="57"/>
  <c r="N171" i="57" s="1"/>
  <c r="S171" i="57" s="1"/>
  <c r="S171" i="56"/>
  <c r="R69" i="56"/>
  <c r="I69" i="57"/>
  <c r="K69" i="57" s="1"/>
  <c r="R69" i="57" s="1"/>
  <c r="R112" i="56"/>
  <c r="I112" i="57"/>
  <c r="K112" i="57" s="1"/>
  <c r="R112" i="57" s="1"/>
  <c r="R109" i="56"/>
  <c r="I109" i="57"/>
  <c r="K109" i="57" s="1"/>
  <c r="R109" i="57" s="1"/>
  <c r="R29" i="56"/>
  <c r="I29" i="57"/>
  <c r="K29" i="57" s="1"/>
  <c r="R29" i="57" s="1"/>
  <c r="R224" i="56"/>
  <c r="I224" i="57"/>
  <c r="K224" i="57" s="1"/>
  <c r="R224" i="57" s="1"/>
  <c r="I98" i="56"/>
  <c r="K98" i="56" s="1"/>
  <c r="R98" i="55"/>
  <c r="L207" i="56"/>
  <c r="N207" i="56" s="1"/>
  <c r="S207" i="55"/>
  <c r="I167" i="57"/>
  <c r="K167" i="57" s="1"/>
  <c r="R167" i="57" s="1"/>
  <c r="R167" i="56"/>
  <c r="S216" i="56"/>
  <c r="L216" i="57"/>
  <c r="N216" i="57" s="1"/>
  <c r="S216" i="57" s="1"/>
  <c r="I16" i="57"/>
  <c r="K16" i="57" s="1"/>
  <c r="R16" i="57" s="1"/>
  <c r="R16" i="56"/>
  <c r="L77" i="57"/>
  <c r="N77" i="57" s="1"/>
  <c r="S77" i="57" s="1"/>
  <c r="S77" i="56"/>
  <c r="I180" i="57"/>
  <c r="K180" i="57" s="1"/>
  <c r="R180" i="57" s="1"/>
  <c r="R180" i="56"/>
  <c r="I89" i="57"/>
  <c r="K89" i="57" s="1"/>
  <c r="R89" i="57" s="1"/>
  <c r="R89" i="56"/>
  <c r="L138" i="57"/>
  <c r="N138" i="57" s="1"/>
  <c r="S138" i="57" s="1"/>
  <c r="S138" i="56"/>
  <c r="L112" i="57"/>
  <c r="N112" i="57" s="1"/>
  <c r="S112" i="57" s="1"/>
  <c r="S112" i="56"/>
  <c r="L124" i="57"/>
  <c r="N124" i="57" s="1"/>
  <c r="S124" i="57" s="1"/>
  <c r="S124" i="56"/>
  <c r="R93" i="56"/>
  <c r="I93" i="57"/>
  <c r="K93" i="57" s="1"/>
  <c r="R93" i="57" s="1"/>
  <c r="I25" i="57"/>
  <c r="K25" i="57" s="1"/>
  <c r="R25" i="57" s="1"/>
  <c r="R25" i="56"/>
  <c r="R65" i="56"/>
  <c r="I65" i="57"/>
  <c r="K65" i="57" s="1"/>
  <c r="R65" i="57" s="1"/>
  <c r="R168" i="56"/>
  <c r="I168" i="57"/>
  <c r="K168" i="57" s="1"/>
  <c r="R168" i="57" s="1"/>
  <c r="S209" i="56"/>
  <c r="L209" i="57"/>
  <c r="N209" i="57" s="1"/>
  <c r="S209" i="57" s="1"/>
  <c r="R102" i="56"/>
  <c r="I102" i="57"/>
  <c r="K102" i="57" s="1"/>
  <c r="R102" i="57" s="1"/>
  <c r="I152" i="57"/>
  <c r="K152" i="57" s="1"/>
  <c r="R152" i="57" s="1"/>
  <c r="R152" i="56"/>
  <c r="R21" i="56"/>
  <c r="I21" i="57"/>
  <c r="K21" i="57" s="1"/>
  <c r="R21" i="57" s="1"/>
  <c r="L176" i="57"/>
  <c r="N176" i="57" s="1"/>
  <c r="S176" i="57" s="1"/>
  <c r="S176" i="56"/>
  <c r="L103" i="57"/>
  <c r="N103" i="57" s="1"/>
  <c r="S103" i="57" s="1"/>
  <c r="S103" i="56"/>
  <c r="S17" i="56"/>
  <c r="L17" i="57"/>
  <c r="N17" i="57" s="1"/>
  <c r="S17" i="57" s="1"/>
  <c r="L175" i="57"/>
  <c r="N175" i="57" s="1"/>
  <c r="S175" i="57" s="1"/>
  <c r="S175" i="56"/>
  <c r="L149" i="57"/>
  <c r="N149" i="57" s="1"/>
  <c r="S149" i="57" s="1"/>
  <c r="S149" i="56"/>
  <c r="I78" i="57"/>
  <c r="K78" i="57" s="1"/>
  <c r="R78" i="57" s="1"/>
  <c r="R78" i="56"/>
  <c r="L166" i="57"/>
  <c r="N166" i="57" s="1"/>
  <c r="S166" i="57" s="1"/>
  <c r="S166" i="56"/>
  <c r="I221" i="57"/>
  <c r="K221" i="57" s="1"/>
  <c r="R221" i="57" s="1"/>
  <c r="R221" i="56"/>
  <c r="S53" i="56"/>
  <c r="L53" i="57"/>
  <c r="N53" i="57" s="1"/>
  <c r="S53" i="57" s="1"/>
  <c r="I94" i="57"/>
  <c r="K94" i="57" s="1"/>
  <c r="R94" i="57" s="1"/>
  <c r="R94" i="56"/>
  <c r="R143" i="56"/>
  <c r="I143" i="57"/>
  <c r="K143" i="57" s="1"/>
  <c r="R143" i="57" s="1"/>
  <c r="I86" i="57"/>
  <c r="K86" i="57" s="1"/>
  <c r="R86" i="57" s="1"/>
  <c r="R86" i="56"/>
  <c r="I42" i="57"/>
  <c r="K42" i="57" s="1"/>
  <c r="R42" i="57" s="1"/>
  <c r="R42" i="56"/>
  <c r="S83" i="56"/>
  <c r="L83" i="57"/>
  <c r="N83" i="57" s="1"/>
  <c r="S83" i="57" s="1"/>
  <c r="S116" i="56"/>
  <c r="L116" i="57"/>
  <c r="N116" i="57" s="1"/>
  <c r="S116" i="57" s="1"/>
  <c r="X44" i="56"/>
  <c r="L61" i="57"/>
  <c r="N61" i="57" s="1"/>
  <c r="S61" i="56"/>
  <c r="Z44" i="56" s="1"/>
  <c r="AA44" i="56" s="1"/>
  <c r="AC44" i="56" s="1"/>
  <c r="I140" i="57"/>
  <c r="K140" i="57" s="1"/>
  <c r="R140" i="57" s="1"/>
  <c r="R140" i="56"/>
  <c r="L137" i="57"/>
  <c r="N137" i="57" s="1"/>
  <c r="S137" i="57" s="1"/>
  <c r="S137" i="56"/>
  <c r="I27" i="57"/>
  <c r="K27" i="57" s="1"/>
  <c r="R27" i="57" s="1"/>
  <c r="R27" i="56"/>
  <c r="L85" i="57"/>
  <c r="N85" i="57" s="1"/>
  <c r="S85" i="57" s="1"/>
  <c r="S85" i="56"/>
  <c r="R153" i="56"/>
  <c r="I153" i="57"/>
  <c r="K153" i="57" s="1"/>
  <c r="R153" i="57" s="1"/>
  <c r="I43" i="57"/>
  <c r="K43" i="57" s="1"/>
  <c r="R43" i="57" s="1"/>
  <c r="R43" i="56"/>
  <c r="L131" i="57"/>
  <c r="N131" i="57" s="1"/>
  <c r="S131" i="57" s="1"/>
  <c r="S131" i="56"/>
  <c r="R133" i="56"/>
  <c r="I133" i="57"/>
  <c r="K133" i="57" s="1"/>
  <c r="R133" i="57" s="1"/>
  <c r="I193" i="57"/>
  <c r="K193" i="57" s="1"/>
  <c r="R193" i="57" s="1"/>
  <c r="R193" i="56"/>
  <c r="I162" i="57"/>
  <c r="K162" i="57" s="1"/>
  <c r="R162" i="57" s="1"/>
  <c r="R162" i="56"/>
  <c r="L27" i="57"/>
  <c r="N27" i="57" s="1"/>
  <c r="S27" i="57" s="1"/>
  <c r="S27" i="56"/>
  <c r="R48" i="57"/>
  <c r="I212" i="57"/>
  <c r="K212" i="57" s="1"/>
  <c r="R212" i="57" s="1"/>
  <c r="R212" i="56"/>
  <c r="R126" i="56"/>
  <c r="I126" i="57"/>
  <c r="K126" i="57" s="1"/>
  <c r="R126" i="57" s="1"/>
  <c r="R110" i="56"/>
  <c r="I110" i="57"/>
  <c r="K110" i="57" s="1"/>
  <c r="R110" i="57" s="1"/>
  <c r="L100" i="57"/>
  <c r="N100" i="57" s="1"/>
  <c r="S100" i="57" s="1"/>
  <c r="S100" i="56"/>
  <c r="I31" i="57"/>
  <c r="K31" i="57" s="1"/>
  <c r="R31" i="57" s="1"/>
  <c r="R31" i="56"/>
  <c r="L194" i="57"/>
  <c r="N194" i="57" s="1"/>
  <c r="S194" i="57" s="1"/>
  <c r="S194" i="56"/>
  <c r="L97" i="57"/>
  <c r="N97" i="57" s="1"/>
  <c r="S97" i="57" s="1"/>
  <c r="S97" i="56"/>
  <c r="I146" i="57"/>
  <c r="K146" i="57" s="1"/>
  <c r="R146" i="57" s="1"/>
  <c r="R146" i="56"/>
  <c r="L152" i="57"/>
  <c r="N152" i="57" s="1"/>
  <c r="S152" i="57" s="1"/>
  <c r="S152" i="56"/>
  <c r="L99" i="57"/>
  <c r="N99" i="57" s="1"/>
  <c r="S99" i="57" s="1"/>
  <c r="S99" i="56"/>
  <c r="R46" i="57"/>
  <c r="W41" i="57"/>
  <c r="I41" i="57"/>
  <c r="K41" i="57" s="1"/>
  <c r="R41" i="57" s="1"/>
  <c r="R41" i="56"/>
  <c r="L31" i="56"/>
  <c r="N31" i="56" s="1"/>
  <c r="S31" i="55"/>
  <c r="S181" i="55"/>
  <c r="L181" i="56"/>
  <c r="N181" i="56" s="1"/>
  <c r="R198" i="54"/>
  <c r="I198" i="55"/>
  <c r="K198" i="55" s="1"/>
  <c r="X45" i="54"/>
  <c r="R52" i="54"/>
  <c r="I52" i="55"/>
  <c r="K52" i="55" s="1"/>
  <c r="L94" i="57"/>
  <c r="N94" i="57" s="1"/>
  <c r="S94" i="57" s="1"/>
  <c r="S94" i="56"/>
  <c r="L155" i="57"/>
  <c r="N155" i="57" s="1"/>
  <c r="S155" i="57" s="1"/>
  <c r="S155" i="56"/>
  <c r="L113" i="57"/>
  <c r="N113" i="57" s="1"/>
  <c r="S113" i="57" s="1"/>
  <c r="S113" i="56"/>
  <c r="S183" i="56"/>
  <c r="L183" i="57"/>
  <c r="N183" i="57" s="1"/>
  <c r="S183" i="57" s="1"/>
  <c r="I55" i="57"/>
  <c r="K55" i="57" s="1"/>
  <c r="R55" i="57" s="1"/>
  <c r="R55" i="56"/>
  <c r="R176" i="56"/>
  <c r="I176" i="57"/>
  <c r="K176" i="57" s="1"/>
  <c r="R176" i="57" s="1"/>
  <c r="I149" i="57"/>
  <c r="K149" i="57" s="1"/>
  <c r="R149" i="57" s="1"/>
  <c r="R149" i="56"/>
  <c r="L168" i="57"/>
  <c r="N168" i="57" s="1"/>
  <c r="S168" i="57" s="1"/>
  <c r="S168" i="56"/>
  <c r="I18" i="57"/>
  <c r="K18" i="57" s="1"/>
  <c r="R18" i="57" s="1"/>
  <c r="R18" i="56"/>
  <c r="L163" i="57"/>
  <c r="N163" i="57" s="1"/>
  <c r="S163" i="57" s="1"/>
  <c r="S163" i="56"/>
  <c r="L109" i="57"/>
  <c r="N109" i="57" s="1"/>
  <c r="S109" i="57" s="1"/>
  <c r="S109" i="56"/>
  <c r="S22" i="56"/>
  <c r="L22" i="57"/>
  <c r="N22" i="57" s="1"/>
  <c r="L208" i="56"/>
  <c r="N208" i="56" s="1"/>
  <c r="S208" i="55"/>
  <c r="S41" i="55"/>
  <c r="L41" i="56"/>
  <c r="N41" i="56" s="1"/>
  <c r="L167" i="56"/>
  <c r="N167" i="56" s="1"/>
  <c r="S167" i="55"/>
  <c r="L203" i="56"/>
  <c r="N203" i="56" s="1"/>
  <c r="S203" i="55"/>
  <c r="L60" i="56"/>
  <c r="N60" i="56" s="1"/>
  <c r="S60" i="55"/>
  <c r="Z43" i="55" s="1"/>
  <c r="AA43" i="55" s="1"/>
  <c r="AC43" i="55" s="1"/>
  <c r="X43" i="55"/>
  <c r="S78" i="55"/>
  <c r="L78" i="56"/>
  <c r="N78" i="56" s="1"/>
  <c r="L92" i="56"/>
  <c r="N92" i="56" s="1"/>
  <c r="S92" i="55"/>
  <c r="S218" i="55"/>
  <c r="L218" i="56"/>
  <c r="N218" i="56" s="1"/>
  <c r="I111" i="56"/>
  <c r="K111" i="56" s="1"/>
  <c r="R111" i="55"/>
  <c r="L162" i="56"/>
  <c r="N162" i="56" s="1"/>
  <c r="S162" i="55"/>
  <c r="I106" i="56"/>
  <c r="K106" i="56" s="1"/>
  <c r="R106" i="55"/>
  <c r="S164" i="55"/>
  <c r="L164" i="56"/>
  <c r="N164" i="56" s="1"/>
  <c r="I206" i="56"/>
  <c r="K206" i="56" s="1"/>
  <c r="R206" i="55"/>
  <c r="S206" i="55"/>
  <c r="L206" i="56"/>
  <c r="N206" i="56" s="1"/>
  <c r="O108" i="56"/>
  <c r="Q108" i="56" s="1"/>
  <c r="S108" i="55"/>
  <c r="S48" i="57"/>
  <c r="I84" i="57"/>
  <c r="K84" i="57" s="1"/>
  <c r="R84" i="57" s="1"/>
  <c r="R84" i="56"/>
  <c r="R182" i="56"/>
  <c r="I182" i="57"/>
  <c r="K182" i="57" s="1"/>
  <c r="R182" i="57" s="1"/>
  <c r="R139" i="56"/>
  <c r="I139" i="57"/>
  <c r="K139" i="57" s="1"/>
  <c r="R139" i="57" s="1"/>
  <c r="I64" i="57"/>
  <c r="K64" i="57" s="1"/>
  <c r="R64" i="57" s="1"/>
  <c r="R64" i="56"/>
  <c r="I60" i="57"/>
  <c r="K60" i="57" s="1"/>
  <c r="R60" i="57" s="1"/>
  <c r="R60" i="56"/>
  <c r="R138" i="56"/>
  <c r="I138" i="57"/>
  <c r="K138" i="57" s="1"/>
  <c r="R138" i="57" s="1"/>
  <c r="I104" i="57"/>
  <c r="K104" i="57" s="1"/>
  <c r="R104" i="57" s="1"/>
  <c r="R104" i="56"/>
  <c r="I151" i="57"/>
  <c r="K151" i="57" s="1"/>
  <c r="R151" i="57" s="1"/>
  <c r="R151" i="56"/>
  <c r="I216" i="57"/>
  <c r="K216" i="57" s="1"/>
  <c r="R216" i="57" s="1"/>
  <c r="R216" i="56"/>
  <c r="L42" i="57"/>
  <c r="N42" i="57" s="1"/>
  <c r="S42" i="57" s="1"/>
  <c r="S42" i="56"/>
  <c r="I50" i="57"/>
  <c r="K50" i="57" s="1"/>
  <c r="R50" i="57" s="1"/>
  <c r="R50" i="56"/>
  <c r="I26" i="57"/>
  <c r="K26" i="57" s="1"/>
  <c r="R26" i="57" s="1"/>
  <c r="R26" i="56"/>
  <c r="I36" i="57"/>
  <c r="K36" i="57" s="1"/>
  <c r="R36" i="57" s="1"/>
  <c r="R36" i="56"/>
  <c r="I76" i="57"/>
  <c r="K76" i="57" s="1"/>
  <c r="R76" i="57" s="1"/>
  <c r="R76" i="56"/>
  <c r="I170" i="57"/>
  <c r="K170" i="57" s="1"/>
  <c r="R170" i="57" s="1"/>
  <c r="R170" i="56"/>
  <c r="I108" i="57"/>
  <c r="K108" i="57" s="1"/>
  <c r="R108" i="57" s="1"/>
  <c r="R108" i="56"/>
  <c r="I210" i="56"/>
  <c r="K210" i="56" s="1"/>
  <c r="R210" i="55"/>
  <c r="L58" i="56"/>
  <c r="N58" i="56" s="1"/>
  <c r="S58" i="55"/>
  <c r="Z41" i="55" s="1"/>
  <c r="X41" i="55"/>
  <c r="X45" i="55" s="1"/>
  <c r="L127" i="56"/>
  <c r="N127" i="56" s="1"/>
  <c r="S127" i="55"/>
  <c r="L123" i="56"/>
  <c r="N123" i="56" s="1"/>
  <c r="S123" i="55"/>
  <c r="S174" i="55"/>
  <c r="L174" i="56"/>
  <c r="N174" i="56" s="1"/>
  <c r="I92" i="56"/>
  <c r="K92" i="56" s="1"/>
  <c r="R92" i="55"/>
  <c r="L45" i="56"/>
  <c r="N45" i="56" s="1"/>
  <c r="S45" i="55"/>
  <c r="I160" i="56"/>
  <c r="K160" i="56" s="1"/>
  <c r="R160" i="55"/>
  <c r="L50" i="56"/>
  <c r="N50" i="56" s="1"/>
  <c r="S50" i="55"/>
  <c r="S26" i="55"/>
  <c r="L26" i="56"/>
  <c r="N26" i="56" s="1"/>
  <c r="I192" i="56"/>
  <c r="K192" i="56" s="1"/>
  <c r="R192" i="55"/>
  <c r="R218" i="56"/>
  <c r="I218" i="57"/>
  <c r="K218" i="57" s="1"/>
  <c r="R218" i="57" s="1"/>
  <c r="L202" i="57"/>
  <c r="N202" i="57" s="1"/>
  <c r="S202" i="57" s="1"/>
  <c r="S202" i="56"/>
  <c r="L151" i="57"/>
  <c r="N151" i="57" s="1"/>
  <c r="S151" i="57" s="1"/>
  <c r="S151" i="56"/>
  <c r="R147" i="56"/>
  <c r="I147" i="57"/>
  <c r="K147" i="57" s="1"/>
  <c r="R147" i="57" s="1"/>
  <c r="I159" i="57"/>
  <c r="K159" i="57" s="1"/>
  <c r="R159" i="57" s="1"/>
  <c r="R159" i="56"/>
  <c r="L95" i="57"/>
  <c r="N95" i="57" s="1"/>
  <c r="S95" i="57" s="1"/>
  <c r="S95" i="56"/>
  <c r="I44" i="57"/>
  <c r="K44" i="57" s="1"/>
  <c r="R44" i="57" s="1"/>
  <c r="R44" i="56"/>
  <c r="I123" i="57"/>
  <c r="K123" i="57" s="1"/>
  <c r="R123" i="57" s="1"/>
  <c r="R123" i="56"/>
  <c r="R202" i="56"/>
  <c r="I202" i="57"/>
  <c r="K202" i="57" s="1"/>
  <c r="R202" i="57" s="1"/>
  <c r="I38" i="57"/>
  <c r="K38" i="57" s="1"/>
  <c r="R38" i="57" s="1"/>
  <c r="R38" i="56"/>
  <c r="R61" i="57"/>
  <c r="W44" i="57"/>
  <c r="I179" i="57"/>
  <c r="K179" i="57" s="1"/>
  <c r="R179" i="57" s="1"/>
  <c r="R179" i="56"/>
  <c r="L125" i="57"/>
  <c r="N125" i="57" s="1"/>
  <c r="S125" i="57" s="1"/>
  <c r="S125" i="56"/>
  <c r="S55" i="55"/>
  <c r="L55" i="56"/>
  <c r="N55" i="56" s="1"/>
  <c r="L30" i="56"/>
  <c r="N30" i="56" s="1"/>
  <c r="S30" i="55"/>
  <c r="I85" i="56"/>
  <c r="K85" i="56" s="1"/>
  <c r="R85" i="55"/>
  <c r="I35" i="56"/>
  <c r="K35" i="56" s="1"/>
  <c r="R35" i="55"/>
  <c r="L98" i="56"/>
  <c r="N98" i="56" s="1"/>
  <c r="S98" i="55"/>
  <c r="I71" i="56"/>
  <c r="K71" i="56" s="1"/>
  <c r="R71" i="55"/>
  <c r="S186" i="55"/>
  <c r="L186" i="56"/>
  <c r="N186" i="56" s="1"/>
  <c r="S213" i="55"/>
  <c r="L213" i="56"/>
  <c r="N213" i="56" s="1"/>
  <c r="L81" i="56"/>
  <c r="N81" i="56" s="1"/>
  <c r="S81" i="55"/>
  <c r="I17" i="57"/>
  <c r="K17" i="57" s="1"/>
  <c r="R17" i="57" s="1"/>
  <c r="R17" i="56"/>
  <c r="R73" i="56"/>
  <c r="I73" i="57"/>
  <c r="K73" i="57" s="1"/>
  <c r="R73" i="57" s="1"/>
  <c r="I114" i="57"/>
  <c r="K114" i="57" s="1"/>
  <c r="R114" i="57" s="1"/>
  <c r="R114" i="56"/>
  <c r="R97" i="56"/>
  <c r="I97" i="57"/>
  <c r="K97" i="57" s="1"/>
  <c r="R97" i="57" s="1"/>
  <c r="L70" i="57"/>
  <c r="N70" i="57" s="1"/>
  <c r="S70" i="57" s="1"/>
  <c r="S70" i="56"/>
  <c r="L63" i="57"/>
  <c r="N63" i="57" s="1"/>
  <c r="S63" i="57" s="1"/>
  <c r="S63" i="56"/>
  <c r="L136" i="57"/>
  <c r="N136" i="57" s="1"/>
  <c r="S136" i="57" s="1"/>
  <c r="S136" i="56"/>
  <c r="L143" i="57"/>
  <c r="N143" i="57" s="1"/>
  <c r="S143" i="57" s="1"/>
  <c r="S143" i="56"/>
  <c r="R63" i="56"/>
  <c r="I63" i="57"/>
  <c r="K63" i="57" s="1"/>
  <c r="R63" i="57" s="1"/>
  <c r="I156" i="57"/>
  <c r="K156" i="57" s="1"/>
  <c r="R156" i="57" s="1"/>
  <c r="R156" i="56"/>
  <c r="R134" i="56"/>
  <c r="I134" i="57"/>
  <c r="K134" i="57" s="1"/>
  <c r="R134" i="57" s="1"/>
  <c r="I20" i="57"/>
  <c r="K20" i="57" s="1"/>
  <c r="R20" i="56"/>
  <c r="R68" i="56"/>
  <c r="I68" i="57"/>
  <c r="K68" i="57" s="1"/>
  <c r="R68" i="57" s="1"/>
  <c r="W41" i="56"/>
  <c r="W45" i="56" s="1"/>
  <c r="L118" i="57"/>
  <c r="N118" i="57" s="1"/>
  <c r="S118" i="57" s="1"/>
  <c r="S118" i="56"/>
  <c r="S110" i="55"/>
  <c r="L110" i="56"/>
  <c r="N110" i="56" s="1"/>
  <c r="I186" i="56"/>
  <c r="K186" i="56" s="1"/>
  <c r="R186" i="55"/>
  <c r="S222" i="55"/>
  <c r="L222" i="56"/>
  <c r="N222" i="56" s="1"/>
  <c r="L170" i="56"/>
  <c r="N170" i="56" s="1"/>
  <c r="S170" i="55"/>
  <c r="L161" i="56"/>
  <c r="N161" i="56" s="1"/>
  <c r="S161" i="55"/>
  <c r="I87" i="56"/>
  <c r="K87" i="56" s="1"/>
  <c r="R87" i="55"/>
  <c r="L36" i="56"/>
  <c r="N36" i="56" s="1"/>
  <c r="S36" i="55"/>
  <c r="L212" i="56"/>
  <c r="N212" i="56" s="1"/>
  <c r="S212" i="55"/>
  <c r="L195" i="56"/>
  <c r="N195" i="56" s="1"/>
  <c r="S195" i="55"/>
  <c r="I189" i="56"/>
  <c r="K189" i="56" s="1"/>
  <c r="R189" i="55"/>
  <c r="L87" i="56"/>
  <c r="N87" i="56" s="1"/>
  <c r="S87" i="55"/>
  <c r="I208" i="56"/>
  <c r="K208" i="56" s="1"/>
  <c r="R208" i="55"/>
  <c r="I195" i="56"/>
  <c r="K195" i="56" s="1"/>
  <c r="R195" i="55"/>
  <c r="L130" i="56"/>
  <c r="N130" i="56" s="1"/>
  <c r="S130" i="55"/>
  <c r="L132" i="57"/>
  <c r="N132" i="57" s="1"/>
  <c r="S132" i="57" s="1"/>
  <c r="S132" i="56"/>
  <c r="L214" i="56"/>
  <c r="N214" i="56" s="1"/>
  <c r="S214" i="55"/>
  <c r="S211" i="55"/>
  <c r="L211" i="56"/>
  <c r="N211" i="56" s="1"/>
  <c r="L11" i="49"/>
  <c r="N11" i="49" s="1"/>
  <c r="S11" i="48"/>
  <c r="I120" i="49"/>
  <c r="K120" i="49" s="1"/>
  <c r="R120" i="48"/>
  <c r="S14" i="50"/>
  <c r="L14" i="51"/>
  <c r="N14" i="51" s="1"/>
  <c r="L144" i="51"/>
  <c r="N144" i="51" s="1"/>
  <c r="S144" i="50"/>
  <c r="O40" i="54"/>
  <c r="Q40" i="54" s="1"/>
  <c r="S40" i="53"/>
  <c r="L198" i="54"/>
  <c r="N198" i="54" s="1"/>
  <c r="S198" i="53"/>
  <c r="L12" i="49"/>
  <c r="N12" i="49" s="1"/>
  <c r="S12" i="48"/>
  <c r="L71" i="53"/>
  <c r="N71" i="53" s="1"/>
  <c r="S71" i="51"/>
  <c r="I226" i="47"/>
  <c r="K226" i="47" s="1"/>
  <c r="R226" i="46"/>
  <c r="S185" i="53"/>
  <c r="L185" i="54"/>
  <c r="N185" i="54" s="1"/>
  <c r="L210" i="54"/>
  <c r="N210" i="54" s="1"/>
  <c r="S210" i="53"/>
  <c r="AA45" i="54"/>
  <c r="AC41" i="54"/>
  <c r="AC45" i="54" s="1"/>
  <c r="I13" i="54"/>
  <c r="K13" i="54" s="1"/>
  <c r="R13" i="53"/>
  <c r="S226" i="47"/>
  <c r="L226" i="48"/>
  <c r="N226" i="48" s="1"/>
  <c r="O39" i="54"/>
  <c r="Q39" i="54" s="1"/>
  <c r="S39" i="53"/>
  <c r="S148" i="53"/>
  <c r="L148" i="54"/>
  <c r="N148" i="54" s="1"/>
  <c r="S197" i="53"/>
  <c r="L197" i="54"/>
  <c r="N197" i="54" s="1"/>
  <c r="L158" i="53"/>
  <c r="N158" i="53" s="1"/>
  <c r="S158" i="51"/>
  <c r="L67" i="51"/>
  <c r="N67" i="51" s="1"/>
  <c r="S67" i="50"/>
  <c r="Z45" i="54"/>
  <c r="I185" i="53"/>
  <c r="K185" i="53" s="1"/>
  <c r="R185" i="51"/>
  <c r="I66" i="54"/>
  <c r="K66" i="54" s="1"/>
  <c r="R66" i="53"/>
  <c r="I145" i="51"/>
  <c r="K145" i="51" s="1"/>
  <c r="R145" i="50"/>
  <c r="I205" i="53"/>
  <c r="K205" i="53" s="1"/>
  <c r="R205" i="51"/>
  <c r="L120" i="50"/>
  <c r="N120" i="50" s="1"/>
  <c r="S120" i="49"/>
  <c r="L51" i="54"/>
  <c r="N51" i="54" s="1"/>
  <c r="S51" i="53"/>
  <c r="L19" i="54"/>
  <c r="N19" i="54" s="1"/>
  <c r="S19" i="53"/>
  <c r="I91" i="54"/>
  <c r="K91" i="54" s="1"/>
  <c r="R91" i="53"/>
  <c r="L66" i="50"/>
  <c r="N66" i="50" s="1"/>
  <c r="S66" i="49"/>
  <c r="O13" i="51"/>
  <c r="Q13" i="51" s="1"/>
  <c r="S13" i="50"/>
  <c r="AA45" i="53"/>
  <c r="AC41" i="53"/>
  <c r="AC45" i="53" s="1"/>
  <c r="I11" i="49"/>
  <c r="K11" i="49" s="1"/>
  <c r="R11" i="48"/>
  <c r="O105" i="54"/>
  <c r="Q105" i="54" s="1"/>
  <c r="S105" i="53"/>
  <c r="O91" i="53"/>
  <c r="Q91" i="53" s="1"/>
  <c r="S91" i="51"/>
  <c r="I105" i="54"/>
  <c r="K105" i="54" s="1"/>
  <c r="R105" i="53"/>
  <c r="I184" i="54"/>
  <c r="K184" i="54" s="1"/>
  <c r="R184" i="53"/>
  <c r="L121" i="53"/>
  <c r="N121" i="53" s="1"/>
  <c r="S121" i="51"/>
  <c r="I12" i="49"/>
  <c r="K12" i="49" s="1"/>
  <c r="R12" i="48"/>
  <c r="L15" i="53"/>
  <c r="N15" i="53" s="1"/>
  <c r="S15" i="51"/>
  <c r="L173" i="54"/>
  <c r="N173" i="54" s="1"/>
  <c r="S173" i="53"/>
  <c r="I148" i="54"/>
  <c r="K148" i="54" s="1"/>
  <c r="R148" i="53"/>
  <c r="O52" i="54"/>
  <c r="Q52" i="54" s="1"/>
  <c r="S52" i="53"/>
  <c r="S145" i="51"/>
  <c r="L145" i="53"/>
  <c r="N145" i="53" s="1"/>
  <c r="S184" i="53"/>
  <c r="L184" i="54"/>
  <c r="N184" i="54" s="1"/>
  <c r="I144" i="50"/>
  <c r="K144" i="50" s="1"/>
  <c r="R144" i="49"/>
  <c r="S173" i="54" l="1"/>
  <c r="L173" i="55"/>
  <c r="N173" i="55" s="1"/>
  <c r="R184" i="54"/>
  <c r="I184" i="55"/>
  <c r="K184" i="55" s="1"/>
  <c r="S51" i="54"/>
  <c r="L51" i="55"/>
  <c r="N51" i="55" s="1"/>
  <c r="R66" i="54"/>
  <c r="I66" i="55"/>
  <c r="K66" i="55" s="1"/>
  <c r="S39" i="54"/>
  <c r="O39" i="55"/>
  <c r="Q39" i="55" s="1"/>
  <c r="R13" i="54"/>
  <c r="I13" i="55"/>
  <c r="K13" i="55" s="1"/>
  <c r="S40" i="54"/>
  <c r="O40" i="55"/>
  <c r="Q40" i="55" s="1"/>
  <c r="I208" i="57"/>
  <c r="K208" i="57" s="1"/>
  <c r="R208" i="57" s="1"/>
  <c r="R208" i="56"/>
  <c r="I189" i="57"/>
  <c r="K189" i="57" s="1"/>
  <c r="R189" i="57" s="1"/>
  <c r="R189" i="56"/>
  <c r="S212" i="56"/>
  <c r="L212" i="57"/>
  <c r="N212" i="57" s="1"/>
  <c r="S212" i="57" s="1"/>
  <c r="I87" i="57"/>
  <c r="K87" i="57" s="1"/>
  <c r="R87" i="57" s="1"/>
  <c r="R87" i="56"/>
  <c r="S170" i="56"/>
  <c r="L170" i="57"/>
  <c r="N170" i="57" s="1"/>
  <c r="S170" i="57" s="1"/>
  <c r="I186" i="57"/>
  <c r="K186" i="57" s="1"/>
  <c r="R186" i="57" s="1"/>
  <c r="R186" i="56"/>
  <c r="L186" i="57"/>
  <c r="N186" i="57" s="1"/>
  <c r="S186" i="57" s="1"/>
  <c r="S186" i="56"/>
  <c r="L55" i="57"/>
  <c r="N55" i="57" s="1"/>
  <c r="S55" i="57" s="1"/>
  <c r="S55" i="56"/>
  <c r="L174" i="57"/>
  <c r="N174" i="57" s="1"/>
  <c r="S174" i="57" s="1"/>
  <c r="S174" i="56"/>
  <c r="S58" i="56"/>
  <c r="Z41" i="56" s="1"/>
  <c r="L58" i="57"/>
  <c r="N58" i="57" s="1"/>
  <c r="X41" i="56"/>
  <c r="L206" i="57"/>
  <c r="N206" i="57" s="1"/>
  <c r="S206" i="57" s="1"/>
  <c r="S206" i="56"/>
  <c r="S164" i="56"/>
  <c r="L164" i="57"/>
  <c r="N164" i="57" s="1"/>
  <c r="S164" i="57" s="1"/>
  <c r="L218" i="57"/>
  <c r="N218" i="57" s="1"/>
  <c r="S218" i="57" s="1"/>
  <c r="S218" i="56"/>
  <c r="S78" i="56"/>
  <c r="L78" i="57"/>
  <c r="N78" i="57" s="1"/>
  <c r="S78" i="57" s="1"/>
  <c r="L60" i="57"/>
  <c r="N60" i="57" s="1"/>
  <c r="S60" i="56"/>
  <c r="Z43" i="56" s="1"/>
  <c r="AA43" i="56" s="1"/>
  <c r="AC43" i="56" s="1"/>
  <c r="X43" i="56"/>
  <c r="S167" i="56"/>
  <c r="L167" i="57"/>
  <c r="N167" i="57" s="1"/>
  <c r="S167" i="57" s="1"/>
  <c r="L208" i="57"/>
  <c r="N208" i="57" s="1"/>
  <c r="S208" i="57" s="1"/>
  <c r="S208" i="56"/>
  <c r="I198" i="56"/>
  <c r="K198" i="56" s="1"/>
  <c r="R198" i="55"/>
  <c r="S61" i="57"/>
  <c r="Z44" i="57" s="1"/>
  <c r="AA44" i="57" s="1"/>
  <c r="AC44" i="57" s="1"/>
  <c r="X44" i="57"/>
  <c r="L199" i="57"/>
  <c r="N199" i="57" s="1"/>
  <c r="S199" i="57" s="1"/>
  <c r="S199" i="56"/>
  <c r="L29" i="57"/>
  <c r="N29" i="57" s="1"/>
  <c r="S29" i="57" s="1"/>
  <c r="S29" i="56"/>
  <c r="I173" i="57"/>
  <c r="K173" i="57" s="1"/>
  <c r="R173" i="57" s="1"/>
  <c r="R173" i="56"/>
  <c r="I142" i="57"/>
  <c r="K142" i="57" s="1"/>
  <c r="R142" i="57" s="1"/>
  <c r="R142" i="56"/>
  <c r="L141" i="57"/>
  <c r="N141" i="57" s="1"/>
  <c r="S141" i="57" s="1"/>
  <c r="S141" i="56"/>
  <c r="S54" i="56"/>
  <c r="L54" i="57"/>
  <c r="N54" i="57" s="1"/>
  <c r="S54" i="57" s="1"/>
  <c r="L220" i="57"/>
  <c r="N220" i="57" s="1"/>
  <c r="S220" i="57" s="1"/>
  <c r="S220" i="56"/>
  <c r="U89" i="57"/>
  <c r="S89" i="57"/>
  <c r="I222" i="56"/>
  <c r="K222" i="56" s="1"/>
  <c r="R222" i="55"/>
  <c r="L122" i="56"/>
  <c r="N122" i="56" s="1"/>
  <c r="S122" i="55"/>
  <c r="I121" i="56"/>
  <c r="K121" i="56" s="1"/>
  <c r="R121" i="55"/>
  <c r="I204" i="56"/>
  <c r="K204" i="56" s="1"/>
  <c r="R204" i="55"/>
  <c r="L57" i="56"/>
  <c r="N57" i="56" s="1"/>
  <c r="S57" i="55"/>
  <c r="R105" i="54"/>
  <c r="I105" i="55"/>
  <c r="K105" i="55" s="1"/>
  <c r="S185" i="54"/>
  <c r="L185" i="55"/>
  <c r="N185" i="55" s="1"/>
  <c r="L222" i="57"/>
  <c r="N222" i="57" s="1"/>
  <c r="S222" i="57" s="1"/>
  <c r="S222" i="56"/>
  <c r="L110" i="57"/>
  <c r="N110" i="57" s="1"/>
  <c r="S110" i="57" s="1"/>
  <c r="S110" i="56"/>
  <c r="R20" i="57"/>
  <c r="U20" i="57"/>
  <c r="L81" i="57"/>
  <c r="N81" i="57" s="1"/>
  <c r="S81" i="57" s="1"/>
  <c r="S81" i="56"/>
  <c r="S98" i="56"/>
  <c r="L98" i="57"/>
  <c r="N98" i="57" s="1"/>
  <c r="S98" i="57" s="1"/>
  <c r="R85" i="56"/>
  <c r="I85" i="57"/>
  <c r="K85" i="57" s="1"/>
  <c r="R85" i="57" s="1"/>
  <c r="I192" i="57"/>
  <c r="K192" i="57" s="1"/>
  <c r="R192" i="57" s="1"/>
  <c r="R192" i="56"/>
  <c r="L50" i="57"/>
  <c r="N50" i="57" s="1"/>
  <c r="S50" i="57" s="1"/>
  <c r="S50" i="56"/>
  <c r="L45" i="57"/>
  <c r="N45" i="57" s="1"/>
  <c r="S45" i="57" s="1"/>
  <c r="S45" i="56"/>
  <c r="L127" i="57"/>
  <c r="N127" i="57" s="1"/>
  <c r="S127" i="57" s="1"/>
  <c r="S127" i="56"/>
  <c r="L162" i="57"/>
  <c r="N162" i="57" s="1"/>
  <c r="S162" i="57" s="1"/>
  <c r="S162" i="56"/>
  <c r="S41" i="56"/>
  <c r="L41" i="57"/>
  <c r="N41" i="57" s="1"/>
  <c r="S41" i="57" s="1"/>
  <c r="U22" i="57"/>
  <c r="S22" i="57"/>
  <c r="I52" i="56"/>
  <c r="K52" i="56" s="1"/>
  <c r="R52" i="55"/>
  <c r="L31" i="57"/>
  <c r="N31" i="57" s="1"/>
  <c r="S31" i="57" s="1"/>
  <c r="S31" i="56"/>
  <c r="I98" i="57"/>
  <c r="K98" i="57" s="1"/>
  <c r="R98" i="57" s="1"/>
  <c r="R98" i="56"/>
  <c r="S189" i="55"/>
  <c r="L189" i="56"/>
  <c r="N189" i="56" s="1"/>
  <c r="I51" i="56"/>
  <c r="K51" i="56" s="1"/>
  <c r="R51" i="55"/>
  <c r="L34" i="56"/>
  <c r="N34" i="56" s="1"/>
  <c r="S34" i="55"/>
  <c r="L150" i="57"/>
  <c r="N150" i="57" s="1"/>
  <c r="S150" i="57" s="1"/>
  <c r="S150" i="56"/>
  <c r="L106" i="57"/>
  <c r="N106" i="57" s="1"/>
  <c r="S106" i="57" s="1"/>
  <c r="S106" i="56"/>
  <c r="I174" i="57"/>
  <c r="K174" i="57" s="1"/>
  <c r="R174" i="57" s="1"/>
  <c r="R174" i="56"/>
  <c r="I219" i="57"/>
  <c r="K219" i="57" s="1"/>
  <c r="R219" i="57" s="1"/>
  <c r="R219" i="56"/>
  <c r="I33" i="57"/>
  <c r="K33" i="57" s="1"/>
  <c r="R33" i="57" s="1"/>
  <c r="R33" i="56"/>
  <c r="L111" i="57"/>
  <c r="N111" i="57" s="1"/>
  <c r="S111" i="57" s="1"/>
  <c r="T111" i="57" s="1"/>
  <c r="S111" i="56"/>
  <c r="T111" i="56" s="1"/>
  <c r="I130" i="57"/>
  <c r="K130" i="57" s="1"/>
  <c r="R130" i="57" s="1"/>
  <c r="R130" i="56"/>
  <c r="L28" i="57"/>
  <c r="N28" i="57" s="1"/>
  <c r="S28" i="57" s="1"/>
  <c r="S28" i="56"/>
  <c r="L139" i="57"/>
  <c r="N139" i="57" s="1"/>
  <c r="S139" i="57" s="1"/>
  <c r="S139" i="56"/>
  <c r="S82" i="56"/>
  <c r="L82" i="57"/>
  <c r="N82" i="57" s="1"/>
  <c r="S82" i="57" s="1"/>
  <c r="R196" i="56"/>
  <c r="I196" i="57"/>
  <c r="K196" i="57" s="1"/>
  <c r="R196" i="57" s="1"/>
  <c r="S32" i="56"/>
  <c r="L32" i="57"/>
  <c r="N32" i="57" s="1"/>
  <c r="S32" i="57" s="1"/>
  <c r="I188" i="57"/>
  <c r="K188" i="57" s="1"/>
  <c r="R188" i="57" s="1"/>
  <c r="R188" i="56"/>
  <c r="I215" i="57"/>
  <c r="K215" i="57" s="1"/>
  <c r="R215" i="57" s="1"/>
  <c r="R215" i="56"/>
  <c r="O201" i="56"/>
  <c r="Q201" i="56" s="1"/>
  <c r="S201" i="55"/>
  <c r="I45" i="56"/>
  <c r="K45" i="56" s="1"/>
  <c r="R45" i="55"/>
  <c r="L35" i="56"/>
  <c r="N35" i="56" s="1"/>
  <c r="S35" i="55"/>
  <c r="S84" i="56"/>
  <c r="L84" i="57"/>
  <c r="N84" i="57" s="1"/>
  <c r="S84" i="57" s="1"/>
  <c r="R148" i="54"/>
  <c r="I148" i="55"/>
  <c r="K148" i="55" s="1"/>
  <c r="S105" i="54"/>
  <c r="O105" i="55"/>
  <c r="Q105" i="55" s="1"/>
  <c r="S19" i="54"/>
  <c r="L19" i="55"/>
  <c r="N19" i="55" s="1"/>
  <c r="S148" i="54"/>
  <c r="L148" i="55"/>
  <c r="N148" i="55" s="1"/>
  <c r="S184" i="54"/>
  <c r="L184" i="55"/>
  <c r="N184" i="55" s="1"/>
  <c r="S198" i="54"/>
  <c r="L198" i="55"/>
  <c r="N198" i="55" s="1"/>
  <c r="I195" i="57"/>
  <c r="K195" i="57" s="1"/>
  <c r="R195" i="57" s="1"/>
  <c r="R195" i="56"/>
  <c r="S87" i="56"/>
  <c r="L87" i="57"/>
  <c r="N87" i="57" s="1"/>
  <c r="S87" i="57" s="1"/>
  <c r="S195" i="56"/>
  <c r="L195" i="57"/>
  <c r="N195" i="57" s="1"/>
  <c r="S195" i="57" s="1"/>
  <c r="S36" i="56"/>
  <c r="L36" i="57"/>
  <c r="N36" i="57" s="1"/>
  <c r="S36" i="57" s="1"/>
  <c r="L161" i="57"/>
  <c r="N161" i="57" s="1"/>
  <c r="S161" i="57" s="1"/>
  <c r="S161" i="56"/>
  <c r="S213" i="56"/>
  <c r="L213" i="57"/>
  <c r="N213" i="57" s="1"/>
  <c r="S213" i="57" s="1"/>
  <c r="L26" i="57"/>
  <c r="N26" i="57" s="1"/>
  <c r="S26" i="57" s="1"/>
  <c r="S26" i="56"/>
  <c r="I210" i="57"/>
  <c r="K210" i="57" s="1"/>
  <c r="R210" i="57" s="1"/>
  <c r="R210" i="56"/>
  <c r="L203" i="57"/>
  <c r="N203" i="57" s="1"/>
  <c r="S203" i="57" s="1"/>
  <c r="S203" i="56"/>
  <c r="S181" i="56"/>
  <c r="L181" i="57"/>
  <c r="N181" i="57" s="1"/>
  <c r="S181" i="57" s="1"/>
  <c r="W43" i="57"/>
  <c r="I211" i="57"/>
  <c r="K211" i="57" s="1"/>
  <c r="R211" i="57" s="1"/>
  <c r="R211" i="56"/>
  <c r="I122" i="57"/>
  <c r="K122" i="57" s="1"/>
  <c r="R122" i="57" s="1"/>
  <c r="R122" i="56"/>
  <c r="I197" i="57"/>
  <c r="K197" i="57" s="1"/>
  <c r="R197" i="57" s="1"/>
  <c r="R197" i="56"/>
  <c r="I15" i="57"/>
  <c r="K15" i="57" s="1"/>
  <c r="R15" i="57" s="1"/>
  <c r="R15" i="56"/>
  <c r="S179" i="56"/>
  <c r="L179" i="57"/>
  <c r="N179" i="57" s="1"/>
  <c r="S179" i="57" s="1"/>
  <c r="L187" i="57"/>
  <c r="N187" i="57" s="1"/>
  <c r="S187" i="57" s="1"/>
  <c r="S187" i="56"/>
  <c r="L223" i="57"/>
  <c r="N223" i="57" s="1"/>
  <c r="S223" i="57" s="1"/>
  <c r="S223" i="56"/>
  <c r="L204" i="57"/>
  <c r="N204" i="57" s="1"/>
  <c r="S204" i="57" s="1"/>
  <c r="S204" i="56"/>
  <c r="I223" i="57"/>
  <c r="K223" i="57" s="1"/>
  <c r="R223" i="57" s="1"/>
  <c r="R223" i="56"/>
  <c r="L59" i="57"/>
  <c r="N59" i="57" s="1"/>
  <c r="S59" i="56"/>
  <c r="Z42" i="56" s="1"/>
  <c r="AA42" i="56" s="1"/>
  <c r="AC42" i="56" s="1"/>
  <c r="X42" i="56"/>
  <c r="W42" i="57"/>
  <c r="W45" i="57" s="1"/>
  <c r="I57" i="57"/>
  <c r="K57" i="57" s="1"/>
  <c r="R57" i="57" s="1"/>
  <c r="R57" i="56"/>
  <c r="R24" i="57"/>
  <c r="U24" i="57"/>
  <c r="I225" i="57"/>
  <c r="K225" i="57" s="1"/>
  <c r="R225" i="57" s="1"/>
  <c r="R225" i="56"/>
  <c r="L160" i="56"/>
  <c r="N160" i="56" s="1"/>
  <c r="S160" i="55"/>
  <c r="I124" i="56"/>
  <c r="K124" i="56" s="1"/>
  <c r="R124" i="55"/>
  <c r="S205" i="55"/>
  <c r="L205" i="56"/>
  <c r="N205" i="56" s="1"/>
  <c r="S188" i="55"/>
  <c r="L188" i="56"/>
  <c r="N188" i="56" s="1"/>
  <c r="S52" i="54"/>
  <c r="O52" i="55"/>
  <c r="Q52" i="55" s="1"/>
  <c r="R91" i="54"/>
  <c r="I91" i="55"/>
  <c r="K91" i="55" s="1"/>
  <c r="S197" i="54"/>
  <c r="L197" i="55"/>
  <c r="N197" i="55" s="1"/>
  <c r="R71" i="56"/>
  <c r="I71" i="57"/>
  <c r="K71" i="57" s="1"/>
  <c r="R71" i="57" s="1"/>
  <c r="I35" i="57"/>
  <c r="K35" i="57" s="1"/>
  <c r="R35" i="57" s="1"/>
  <c r="R35" i="56"/>
  <c r="S30" i="56"/>
  <c r="L30" i="57"/>
  <c r="N30" i="57" s="1"/>
  <c r="S30" i="57" s="1"/>
  <c r="I160" i="57"/>
  <c r="K160" i="57" s="1"/>
  <c r="R160" i="57" s="1"/>
  <c r="R160" i="56"/>
  <c r="I92" i="57"/>
  <c r="K92" i="57" s="1"/>
  <c r="R92" i="57" s="1"/>
  <c r="R92" i="56"/>
  <c r="L123" i="57"/>
  <c r="N123" i="57" s="1"/>
  <c r="S123" i="57" s="1"/>
  <c r="S123" i="56"/>
  <c r="Z45" i="55"/>
  <c r="AA41" i="55"/>
  <c r="O108" i="57"/>
  <c r="Q108" i="57" s="1"/>
  <c r="S108" i="57" s="1"/>
  <c r="S108" i="56"/>
  <c r="I206" i="57"/>
  <c r="K206" i="57" s="1"/>
  <c r="R206" i="57" s="1"/>
  <c r="R206" i="56"/>
  <c r="I106" i="57"/>
  <c r="K106" i="57" s="1"/>
  <c r="R106" i="57" s="1"/>
  <c r="R106" i="56"/>
  <c r="I111" i="57"/>
  <c r="K111" i="57" s="1"/>
  <c r="R111" i="57" s="1"/>
  <c r="R111" i="56"/>
  <c r="L92" i="57"/>
  <c r="N92" i="57" s="1"/>
  <c r="S92" i="57" s="1"/>
  <c r="S92" i="56"/>
  <c r="L207" i="57"/>
  <c r="N207" i="57" s="1"/>
  <c r="S207" i="57" s="1"/>
  <c r="S207" i="56"/>
  <c r="S224" i="55"/>
  <c r="L224" i="56"/>
  <c r="N224" i="56" s="1"/>
  <c r="S225" i="55"/>
  <c r="L225" i="56"/>
  <c r="N225" i="56" s="1"/>
  <c r="I40" i="56"/>
  <c r="K40" i="56" s="1"/>
  <c r="R40" i="55"/>
  <c r="L215" i="57"/>
  <c r="N215" i="57" s="1"/>
  <c r="S215" i="57" s="1"/>
  <c r="S215" i="56"/>
  <c r="S33" i="56"/>
  <c r="L33" i="57"/>
  <c r="N33" i="57" s="1"/>
  <c r="S33" i="57" s="1"/>
  <c r="I178" i="57"/>
  <c r="K178" i="57" s="1"/>
  <c r="R178" i="57" s="1"/>
  <c r="R178" i="56"/>
  <c r="I158" i="57"/>
  <c r="K158" i="57" s="1"/>
  <c r="R158" i="57" s="1"/>
  <c r="R158" i="56"/>
  <c r="S142" i="56"/>
  <c r="L142" i="57"/>
  <c r="N142" i="57" s="1"/>
  <c r="S142" i="57" s="1"/>
  <c r="U90" i="57"/>
  <c r="R90" i="57"/>
  <c r="R67" i="56"/>
  <c r="I67" i="57"/>
  <c r="K67" i="57" s="1"/>
  <c r="R67" i="57" s="1"/>
  <c r="I181" i="57"/>
  <c r="K181" i="57" s="1"/>
  <c r="R181" i="57" s="1"/>
  <c r="R181" i="56"/>
  <c r="I19" i="57"/>
  <c r="K19" i="57" s="1"/>
  <c r="R19" i="57" s="1"/>
  <c r="R19" i="56"/>
  <c r="L56" i="57"/>
  <c r="N56" i="57" s="1"/>
  <c r="S56" i="57" s="1"/>
  <c r="S56" i="56"/>
  <c r="L37" i="57"/>
  <c r="N37" i="57" s="1"/>
  <c r="S37" i="57" s="1"/>
  <c r="S37" i="56"/>
  <c r="L172" i="57"/>
  <c r="N172" i="57" s="1"/>
  <c r="S172" i="57" s="1"/>
  <c r="S172" i="56"/>
  <c r="I150" i="57"/>
  <c r="K150" i="57" s="1"/>
  <c r="R150" i="57" s="1"/>
  <c r="R150" i="56"/>
  <c r="S219" i="56"/>
  <c r="L219" i="57"/>
  <c r="N219" i="57" s="1"/>
  <c r="S219" i="57" s="1"/>
  <c r="I201" i="57"/>
  <c r="K201" i="57" s="1"/>
  <c r="R201" i="57" s="1"/>
  <c r="R201" i="56"/>
  <c r="L217" i="57"/>
  <c r="N217" i="57" s="1"/>
  <c r="S217" i="57" s="1"/>
  <c r="S217" i="56"/>
  <c r="O178" i="56"/>
  <c r="Q178" i="56" s="1"/>
  <c r="S178" i="55"/>
  <c r="I39" i="56"/>
  <c r="K39" i="56" s="1"/>
  <c r="R39" i="55"/>
  <c r="I14" i="56"/>
  <c r="K14" i="56" s="1"/>
  <c r="R14" i="55"/>
  <c r="L130" i="57"/>
  <c r="N130" i="57" s="1"/>
  <c r="S130" i="57" s="1"/>
  <c r="S130" i="56"/>
  <c r="L211" i="57"/>
  <c r="N211" i="57" s="1"/>
  <c r="S211" i="57" s="1"/>
  <c r="S211" i="56"/>
  <c r="S210" i="54"/>
  <c r="L210" i="55"/>
  <c r="N210" i="55" s="1"/>
  <c r="S214" i="56"/>
  <c r="L214" i="57"/>
  <c r="N214" i="57" s="1"/>
  <c r="S214" i="57" s="1"/>
  <c r="S13" i="51"/>
  <c r="O13" i="53"/>
  <c r="Q13" i="53" s="1"/>
  <c r="I144" i="51"/>
  <c r="K144" i="51" s="1"/>
  <c r="R144" i="50"/>
  <c r="L121" i="54"/>
  <c r="N121" i="54" s="1"/>
  <c r="S121" i="53"/>
  <c r="S66" i="50"/>
  <c r="L66" i="51"/>
  <c r="N66" i="51" s="1"/>
  <c r="L120" i="51"/>
  <c r="N120" i="51" s="1"/>
  <c r="S120" i="50"/>
  <c r="I145" i="53"/>
  <c r="K145" i="53" s="1"/>
  <c r="R145" i="51"/>
  <c r="I185" i="54"/>
  <c r="K185" i="54" s="1"/>
  <c r="R185" i="53"/>
  <c r="L226" i="49"/>
  <c r="N226" i="49" s="1"/>
  <c r="S226" i="48"/>
  <c r="I11" i="50"/>
  <c r="K11" i="50" s="1"/>
  <c r="R11" i="49"/>
  <c r="L15" i="54"/>
  <c r="N15" i="54" s="1"/>
  <c r="S15" i="53"/>
  <c r="S158" i="53"/>
  <c r="L158" i="54"/>
  <c r="N158" i="54" s="1"/>
  <c r="S71" i="53"/>
  <c r="L71" i="54"/>
  <c r="N71" i="54" s="1"/>
  <c r="L144" i="53"/>
  <c r="N144" i="53" s="1"/>
  <c r="S144" i="51"/>
  <c r="I120" i="50"/>
  <c r="K120" i="50" s="1"/>
  <c r="R120" i="49"/>
  <c r="O91" i="54"/>
  <c r="Q91" i="54" s="1"/>
  <c r="S91" i="53"/>
  <c r="I205" i="54"/>
  <c r="K205" i="54" s="1"/>
  <c r="R205" i="53"/>
  <c r="S14" i="51"/>
  <c r="L14" i="53"/>
  <c r="N14" i="53" s="1"/>
  <c r="I12" i="50"/>
  <c r="K12" i="50" s="1"/>
  <c r="R12" i="49"/>
  <c r="S145" i="53"/>
  <c r="L145" i="54"/>
  <c r="N145" i="54" s="1"/>
  <c r="L67" i="53"/>
  <c r="N67" i="53" s="1"/>
  <c r="S67" i="51"/>
  <c r="I226" i="48"/>
  <c r="K226" i="48" s="1"/>
  <c r="R226" i="47"/>
  <c r="L12" i="50"/>
  <c r="N12" i="50" s="1"/>
  <c r="S12" i="49"/>
  <c r="L11" i="50"/>
  <c r="N11" i="50" s="1"/>
  <c r="S11" i="49"/>
  <c r="U11" i="49" s="1"/>
  <c r="S15" i="54" l="1"/>
  <c r="L15" i="55"/>
  <c r="N15" i="55" s="1"/>
  <c r="S91" i="54"/>
  <c r="O91" i="55"/>
  <c r="Q91" i="55" s="1"/>
  <c r="R185" i="54"/>
  <c r="I185" i="55"/>
  <c r="K185" i="55" s="1"/>
  <c r="L224" i="57"/>
  <c r="N224" i="57" s="1"/>
  <c r="S224" i="57" s="1"/>
  <c r="S224" i="56"/>
  <c r="S197" i="55"/>
  <c r="L197" i="56"/>
  <c r="N197" i="56" s="1"/>
  <c r="O52" i="56"/>
  <c r="Q52" i="56" s="1"/>
  <c r="S52" i="55"/>
  <c r="S205" i="56"/>
  <c r="L205" i="57"/>
  <c r="N205" i="57" s="1"/>
  <c r="S205" i="57" s="1"/>
  <c r="I45" i="57"/>
  <c r="K45" i="57" s="1"/>
  <c r="R45" i="57" s="1"/>
  <c r="R45" i="56"/>
  <c r="L34" i="57"/>
  <c r="N34" i="57" s="1"/>
  <c r="S34" i="57" s="1"/>
  <c r="S34" i="56"/>
  <c r="I204" i="57"/>
  <c r="K204" i="57" s="1"/>
  <c r="R204" i="57" s="1"/>
  <c r="R204" i="56"/>
  <c r="L122" i="57"/>
  <c r="N122" i="57" s="1"/>
  <c r="S122" i="57" s="1"/>
  <c r="S122" i="56"/>
  <c r="I198" i="57"/>
  <c r="K198" i="57" s="1"/>
  <c r="R198" i="57" s="1"/>
  <c r="R198" i="56"/>
  <c r="I13" i="56"/>
  <c r="K13" i="56" s="1"/>
  <c r="R13" i="55"/>
  <c r="I66" i="56"/>
  <c r="K66" i="56" s="1"/>
  <c r="R66" i="55"/>
  <c r="I184" i="56"/>
  <c r="K184" i="56" s="1"/>
  <c r="R184" i="55"/>
  <c r="S145" i="54"/>
  <c r="L145" i="55"/>
  <c r="N145" i="55" s="1"/>
  <c r="S71" i="54"/>
  <c r="L71" i="55"/>
  <c r="N71" i="55" s="1"/>
  <c r="I39" i="57"/>
  <c r="K39" i="57" s="1"/>
  <c r="R39" i="57" s="1"/>
  <c r="R39" i="56"/>
  <c r="I40" i="57"/>
  <c r="K40" i="57" s="1"/>
  <c r="R40" i="57" s="1"/>
  <c r="R40" i="56"/>
  <c r="S160" i="56"/>
  <c r="L160" i="57"/>
  <c r="N160" i="57" s="1"/>
  <c r="S160" i="57" s="1"/>
  <c r="S184" i="55"/>
  <c r="L184" i="56"/>
  <c r="N184" i="56" s="1"/>
  <c r="L19" i="56"/>
  <c r="N19" i="56" s="1"/>
  <c r="S19" i="55"/>
  <c r="I148" i="56"/>
  <c r="K148" i="56" s="1"/>
  <c r="R148" i="55"/>
  <c r="S185" i="55"/>
  <c r="L185" i="56"/>
  <c r="N185" i="56" s="1"/>
  <c r="X45" i="56"/>
  <c r="R205" i="54"/>
  <c r="I205" i="55"/>
  <c r="K205" i="55" s="1"/>
  <c r="S225" i="56"/>
  <c r="L225" i="57"/>
  <c r="N225" i="57" s="1"/>
  <c r="S225" i="57" s="1"/>
  <c r="AC41" i="55"/>
  <c r="AC45" i="55" s="1"/>
  <c r="AA45" i="55"/>
  <c r="I91" i="56"/>
  <c r="K91" i="56" s="1"/>
  <c r="R91" i="55"/>
  <c r="S188" i="56"/>
  <c r="L188" i="57"/>
  <c r="N188" i="57" s="1"/>
  <c r="S188" i="57" s="1"/>
  <c r="L35" i="57"/>
  <c r="N35" i="57" s="1"/>
  <c r="S35" i="57" s="1"/>
  <c r="S35" i="56"/>
  <c r="O201" i="57"/>
  <c r="Q201" i="57" s="1"/>
  <c r="S201" i="57" s="1"/>
  <c r="S201" i="56"/>
  <c r="I51" i="57"/>
  <c r="K51" i="57" s="1"/>
  <c r="R51" i="57" s="1"/>
  <c r="R51" i="56"/>
  <c r="I52" i="57"/>
  <c r="K52" i="57" s="1"/>
  <c r="R52" i="57" s="1"/>
  <c r="R52" i="56"/>
  <c r="L57" i="57"/>
  <c r="N57" i="57" s="1"/>
  <c r="S57" i="57" s="1"/>
  <c r="S57" i="56"/>
  <c r="I121" i="57"/>
  <c r="K121" i="57" s="1"/>
  <c r="R121" i="57" s="1"/>
  <c r="R121" i="56"/>
  <c r="I222" i="57"/>
  <c r="K222" i="57" s="1"/>
  <c r="R222" i="57" s="1"/>
  <c r="R222" i="56"/>
  <c r="S58" i="57"/>
  <c r="Z41" i="57" s="1"/>
  <c r="X41" i="57"/>
  <c r="O40" i="56"/>
  <c r="Q40" i="56" s="1"/>
  <c r="S40" i="55"/>
  <c r="S39" i="55"/>
  <c r="O39" i="56"/>
  <c r="Q39" i="56" s="1"/>
  <c r="L51" i="56"/>
  <c r="N51" i="56" s="1"/>
  <c r="S51" i="55"/>
  <c r="S173" i="55"/>
  <c r="L173" i="56"/>
  <c r="N173" i="56" s="1"/>
  <c r="S158" i="54"/>
  <c r="L158" i="55"/>
  <c r="N158" i="55" s="1"/>
  <c r="R14" i="56"/>
  <c r="I14" i="57"/>
  <c r="K14" i="57" s="1"/>
  <c r="R14" i="57" s="1"/>
  <c r="O178" i="57"/>
  <c r="Q178" i="57" s="1"/>
  <c r="S178" i="57" s="1"/>
  <c r="S178" i="56"/>
  <c r="I124" i="57"/>
  <c r="K124" i="57" s="1"/>
  <c r="R124" i="57" s="1"/>
  <c r="R124" i="56"/>
  <c r="S59" i="57"/>
  <c r="Z42" i="57" s="1"/>
  <c r="AA42" i="57" s="1"/>
  <c r="AC42" i="57" s="1"/>
  <c r="X42" i="57"/>
  <c r="S198" i="55"/>
  <c r="L198" i="56"/>
  <c r="N198" i="56" s="1"/>
  <c r="L148" i="56"/>
  <c r="N148" i="56" s="1"/>
  <c r="S148" i="55"/>
  <c r="O105" i="56"/>
  <c r="Q105" i="56" s="1"/>
  <c r="S105" i="55"/>
  <c r="L189" i="57"/>
  <c r="N189" i="57" s="1"/>
  <c r="S189" i="57" s="1"/>
  <c r="S189" i="56"/>
  <c r="I105" i="56"/>
  <c r="K105" i="56" s="1"/>
  <c r="R105" i="55"/>
  <c r="S60" i="57"/>
  <c r="Z43" i="57" s="1"/>
  <c r="AA43" i="57" s="1"/>
  <c r="AC43" i="57" s="1"/>
  <c r="X43" i="57"/>
  <c r="AA41" i="56"/>
  <c r="Z45" i="56"/>
  <c r="S121" i="54"/>
  <c r="L121" i="55"/>
  <c r="N121" i="55" s="1"/>
  <c r="L210" i="56"/>
  <c r="N210" i="56" s="1"/>
  <c r="S210" i="55"/>
  <c r="S11" i="50"/>
  <c r="L11" i="51"/>
  <c r="N11" i="51" s="1"/>
  <c r="L66" i="53"/>
  <c r="N66" i="53" s="1"/>
  <c r="S66" i="51"/>
  <c r="L12" i="51"/>
  <c r="N12" i="51" s="1"/>
  <c r="S12" i="50"/>
  <c r="L67" i="54"/>
  <c r="N67" i="54" s="1"/>
  <c r="S67" i="53"/>
  <c r="I12" i="51"/>
  <c r="K12" i="51" s="1"/>
  <c r="R12" i="50"/>
  <c r="I120" i="51"/>
  <c r="K120" i="51" s="1"/>
  <c r="R120" i="50"/>
  <c r="S226" i="49"/>
  <c r="L226" i="50"/>
  <c r="N226" i="50" s="1"/>
  <c r="I145" i="54"/>
  <c r="K145" i="54" s="1"/>
  <c r="R145" i="53"/>
  <c r="I144" i="53"/>
  <c r="K144" i="53" s="1"/>
  <c r="R144" i="51"/>
  <c r="L14" i="54"/>
  <c r="N14" i="54" s="1"/>
  <c r="S14" i="53"/>
  <c r="S13" i="53"/>
  <c r="O13" i="54"/>
  <c r="Q13" i="54" s="1"/>
  <c r="I226" i="49"/>
  <c r="K226" i="49" s="1"/>
  <c r="R226" i="48"/>
  <c r="S144" i="53"/>
  <c r="L144" i="54"/>
  <c r="N144" i="54" s="1"/>
  <c r="I11" i="51"/>
  <c r="K11" i="51" s="1"/>
  <c r="R11" i="50"/>
  <c r="L120" i="53"/>
  <c r="N120" i="53" s="1"/>
  <c r="S120" i="51"/>
  <c r="R145" i="54" l="1"/>
  <c r="I145" i="55"/>
  <c r="K145" i="55" s="1"/>
  <c r="O105" i="57"/>
  <c r="Q105" i="57" s="1"/>
  <c r="S105" i="57" s="1"/>
  <c r="S105" i="56"/>
  <c r="L148" i="57"/>
  <c r="N148" i="57" s="1"/>
  <c r="S148" i="57" s="1"/>
  <c r="S148" i="56"/>
  <c r="S51" i="56"/>
  <c r="L51" i="57"/>
  <c r="N51" i="57" s="1"/>
  <c r="S51" i="57" s="1"/>
  <c r="O40" i="57"/>
  <c r="Q40" i="57" s="1"/>
  <c r="S40" i="57" s="1"/>
  <c r="S40" i="56"/>
  <c r="I91" i="57"/>
  <c r="K91" i="57" s="1"/>
  <c r="R91" i="57" s="1"/>
  <c r="R91" i="56"/>
  <c r="L185" i="57"/>
  <c r="N185" i="57" s="1"/>
  <c r="S185" i="57" s="1"/>
  <c r="S185" i="56"/>
  <c r="L145" i="56"/>
  <c r="N145" i="56" s="1"/>
  <c r="S145" i="55"/>
  <c r="S91" i="55"/>
  <c r="O91" i="56"/>
  <c r="Q91" i="56" s="1"/>
  <c r="S67" i="54"/>
  <c r="L67" i="55"/>
  <c r="N67" i="55" s="1"/>
  <c r="I105" i="57"/>
  <c r="K105" i="57" s="1"/>
  <c r="R105" i="57" s="1"/>
  <c r="R105" i="56"/>
  <c r="L198" i="57"/>
  <c r="N198" i="57" s="1"/>
  <c r="S198" i="57" s="1"/>
  <c r="S198" i="56"/>
  <c r="L173" i="57"/>
  <c r="N173" i="57" s="1"/>
  <c r="S173" i="57" s="1"/>
  <c r="S173" i="56"/>
  <c r="S39" i="56"/>
  <c r="O39" i="57"/>
  <c r="Q39" i="57" s="1"/>
  <c r="S39" i="57" s="1"/>
  <c r="X45" i="57"/>
  <c r="I205" i="56"/>
  <c r="K205" i="56" s="1"/>
  <c r="R205" i="55"/>
  <c r="S19" i="56"/>
  <c r="L19" i="57"/>
  <c r="N19" i="57" s="1"/>
  <c r="S19" i="57" s="1"/>
  <c r="R66" i="56"/>
  <c r="I66" i="57"/>
  <c r="K66" i="57" s="1"/>
  <c r="R66" i="57" s="1"/>
  <c r="O52" i="57"/>
  <c r="Q52" i="57" s="1"/>
  <c r="S52" i="57" s="1"/>
  <c r="S52" i="56"/>
  <c r="AA41" i="57"/>
  <c r="Z45" i="57"/>
  <c r="L184" i="57"/>
  <c r="N184" i="57" s="1"/>
  <c r="S184" i="57" s="1"/>
  <c r="S184" i="56"/>
  <c r="S197" i="56"/>
  <c r="L197" i="57"/>
  <c r="N197" i="57" s="1"/>
  <c r="S197" i="57" s="1"/>
  <c r="I185" i="56"/>
  <c r="K185" i="56" s="1"/>
  <c r="R185" i="55"/>
  <c r="L15" i="56"/>
  <c r="N15" i="56" s="1"/>
  <c r="S15" i="55"/>
  <c r="S14" i="54"/>
  <c r="L14" i="55"/>
  <c r="N14" i="55" s="1"/>
  <c r="AC41" i="56"/>
  <c r="AC45" i="56" s="1"/>
  <c r="AA45" i="56"/>
  <c r="L71" i="56"/>
  <c r="N71" i="56" s="1"/>
  <c r="S71" i="55"/>
  <c r="S144" i="54"/>
  <c r="L144" i="55"/>
  <c r="N144" i="55" s="1"/>
  <c r="S13" i="54"/>
  <c r="O13" i="55"/>
  <c r="Q13" i="55" s="1"/>
  <c r="L158" i="56"/>
  <c r="N158" i="56" s="1"/>
  <c r="S158" i="55"/>
  <c r="I148" i="57"/>
  <c r="K148" i="57" s="1"/>
  <c r="R148" i="57" s="1"/>
  <c r="R148" i="56"/>
  <c r="I184" i="57"/>
  <c r="K184" i="57" s="1"/>
  <c r="R184" i="57" s="1"/>
  <c r="R184" i="56"/>
  <c r="R13" i="56"/>
  <c r="I13" i="57"/>
  <c r="K13" i="57" s="1"/>
  <c r="R13" i="57" s="1"/>
  <c r="L121" i="56"/>
  <c r="N121" i="56" s="1"/>
  <c r="S121" i="55"/>
  <c r="L210" i="57"/>
  <c r="N210" i="57" s="1"/>
  <c r="S210" i="57" s="1"/>
  <c r="S210" i="56"/>
  <c r="L11" i="53"/>
  <c r="N11" i="53" s="1"/>
  <c r="S11" i="51"/>
  <c r="I11" i="53"/>
  <c r="K11" i="53" s="1"/>
  <c r="R11" i="51"/>
  <c r="I226" i="50"/>
  <c r="K226" i="50" s="1"/>
  <c r="R226" i="49"/>
  <c r="I120" i="53"/>
  <c r="K120" i="53" s="1"/>
  <c r="R120" i="51"/>
  <c r="L66" i="54"/>
  <c r="N66" i="54" s="1"/>
  <c r="S66" i="53"/>
  <c r="S226" i="50"/>
  <c r="L226" i="51"/>
  <c r="N226" i="51" s="1"/>
  <c r="S120" i="53"/>
  <c r="L120" i="54"/>
  <c r="N120" i="54" s="1"/>
  <c r="I144" i="54"/>
  <c r="K144" i="54" s="1"/>
  <c r="R144" i="53"/>
  <c r="I12" i="53"/>
  <c r="K12" i="53" s="1"/>
  <c r="R12" i="51"/>
  <c r="L12" i="53"/>
  <c r="N12" i="53" s="1"/>
  <c r="S12" i="51"/>
  <c r="S66" i="54" l="1"/>
  <c r="L66" i="55"/>
  <c r="N66" i="55" s="1"/>
  <c r="R144" i="54"/>
  <c r="I144" i="55"/>
  <c r="K144" i="55" s="1"/>
  <c r="L71" i="57"/>
  <c r="N71" i="57" s="1"/>
  <c r="S71" i="57" s="1"/>
  <c r="S71" i="56"/>
  <c r="I185" i="57"/>
  <c r="K185" i="57" s="1"/>
  <c r="R185" i="57" s="1"/>
  <c r="R185" i="56"/>
  <c r="S67" i="55"/>
  <c r="L67" i="56"/>
  <c r="N67" i="56" s="1"/>
  <c r="AC41" i="57"/>
  <c r="AC45" i="57" s="1"/>
  <c r="AA45" i="57"/>
  <c r="S144" i="55"/>
  <c r="L144" i="56"/>
  <c r="N144" i="56" s="1"/>
  <c r="L145" i="57"/>
  <c r="N145" i="57" s="1"/>
  <c r="S145" i="57" s="1"/>
  <c r="S145" i="56"/>
  <c r="S158" i="56"/>
  <c r="L158" i="57"/>
  <c r="N158" i="57" s="1"/>
  <c r="S158" i="57" s="1"/>
  <c r="R205" i="56"/>
  <c r="I205" i="57"/>
  <c r="K205" i="57" s="1"/>
  <c r="R205" i="57" s="1"/>
  <c r="S91" i="56"/>
  <c r="O91" i="57"/>
  <c r="Q91" i="57" s="1"/>
  <c r="S91" i="57" s="1"/>
  <c r="I145" i="56"/>
  <c r="K145" i="56" s="1"/>
  <c r="R145" i="55"/>
  <c r="L15" i="57"/>
  <c r="N15" i="57" s="1"/>
  <c r="S15" i="57" s="1"/>
  <c r="S15" i="56"/>
  <c r="O13" i="56"/>
  <c r="Q13" i="56" s="1"/>
  <c r="S13" i="55"/>
  <c r="S14" i="55"/>
  <c r="L14" i="56"/>
  <c r="N14" i="56" s="1"/>
  <c r="S120" i="54"/>
  <c r="L120" i="55"/>
  <c r="N120" i="55" s="1"/>
  <c r="S121" i="56"/>
  <c r="L121" i="57"/>
  <c r="N121" i="57" s="1"/>
  <c r="S121" i="57" s="1"/>
  <c r="L226" i="53"/>
  <c r="N226" i="53" s="1"/>
  <c r="S226" i="51"/>
  <c r="S12" i="53"/>
  <c r="L12" i="54"/>
  <c r="N12" i="54" s="1"/>
  <c r="I120" i="54"/>
  <c r="K120" i="54" s="1"/>
  <c r="R120" i="53"/>
  <c r="I11" i="54"/>
  <c r="K11" i="54" s="1"/>
  <c r="R11" i="53"/>
  <c r="I12" i="54"/>
  <c r="K12" i="54" s="1"/>
  <c r="R12" i="53"/>
  <c r="I226" i="51"/>
  <c r="K226" i="51" s="1"/>
  <c r="R226" i="50"/>
  <c r="S11" i="53"/>
  <c r="L11" i="54"/>
  <c r="N11" i="54" s="1"/>
  <c r="O13" i="57" l="1"/>
  <c r="Q13" i="57" s="1"/>
  <c r="S13" i="57" s="1"/>
  <c r="S13" i="56"/>
  <c r="I144" i="56"/>
  <c r="K144" i="56" s="1"/>
  <c r="R144" i="55"/>
  <c r="R12" i="54"/>
  <c r="I12" i="55"/>
  <c r="K12" i="55" s="1"/>
  <c r="I145" i="57"/>
  <c r="K145" i="57" s="1"/>
  <c r="R145" i="57" s="1"/>
  <c r="R145" i="56"/>
  <c r="L14" i="57"/>
  <c r="N14" i="57" s="1"/>
  <c r="S14" i="57" s="1"/>
  <c r="S14" i="56"/>
  <c r="L144" i="57"/>
  <c r="N144" i="57" s="1"/>
  <c r="S144" i="57" s="1"/>
  <c r="S144" i="56"/>
  <c r="L67" i="57"/>
  <c r="N67" i="57" s="1"/>
  <c r="S67" i="57" s="1"/>
  <c r="S67" i="56"/>
  <c r="L66" i="56"/>
  <c r="N66" i="56" s="1"/>
  <c r="S66" i="55"/>
  <c r="R120" i="54"/>
  <c r="I120" i="55"/>
  <c r="K120" i="55" s="1"/>
  <c r="R11" i="54"/>
  <c r="I11" i="55"/>
  <c r="K11" i="55" s="1"/>
  <c r="S12" i="54"/>
  <c r="L12" i="55"/>
  <c r="N12" i="55" s="1"/>
  <c r="L120" i="56"/>
  <c r="N120" i="56" s="1"/>
  <c r="S120" i="55"/>
  <c r="S11" i="54"/>
  <c r="L11" i="55"/>
  <c r="N11" i="55" s="1"/>
  <c r="I226" i="53"/>
  <c r="K226" i="53" s="1"/>
  <c r="R226" i="51"/>
  <c r="S226" i="53"/>
  <c r="L226" i="54"/>
  <c r="N226" i="54" s="1"/>
  <c r="L66" i="57" l="1"/>
  <c r="N66" i="57" s="1"/>
  <c r="S66" i="57" s="1"/>
  <c r="S66" i="56"/>
  <c r="I144" i="57"/>
  <c r="K144" i="57" s="1"/>
  <c r="R144" i="57" s="1"/>
  <c r="R144" i="56"/>
  <c r="I120" i="56"/>
  <c r="K120" i="56" s="1"/>
  <c r="R120" i="55"/>
  <c r="I12" i="56"/>
  <c r="K12" i="56" s="1"/>
  <c r="R12" i="55"/>
  <c r="I11" i="56"/>
  <c r="K11" i="56" s="1"/>
  <c r="R11" i="55"/>
  <c r="L120" i="57"/>
  <c r="N120" i="57" s="1"/>
  <c r="S120" i="57" s="1"/>
  <c r="S120" i="56"/>
  <c r="L12" i="56"/>
  <c r="N12" i="56" s="1"/>
  <c r="S12" i="55"/>
  <c r="S226" i="54"/>
  <c r="L226" i="55"/>
  <c r="N226" i="55" s="1"/>
  <c r="S11" i="55"/>
  <c r="L11" i="56"/>
  <c r="N11" i="56" s="1"/>
  <c r="I226" i="54"/>
  <c r="K226" i="54" s="1"/>
  <c r="R226" i="53"/>
  <c r="I12" i="57" l="1"/>
  <c r="K12" i="57" s="1"/>
  <c r="R12" i="57" s="1"/>
  <c r="R12" i="56"/>
  <c r="R226" i="54"/>
  <c r="I226" i="55"/>
  <c r="K226" i="55" s="1"/>
  <c r="I11" i="57"/>
  <c r="K11" i="57" s="1"/>
  <c r="R11" i="57" s="1"/>
  <c r="R11" i="56"/>
  <c r="I120" i="57"/>
  <c r="K120" i="57" s="1"/>
  <c r="R120" i="57" s="1"/>
  <c r="R120" i="56"/>
  <c r="L12" i="57"/>
  <c r="N12" i="57" s="1"/>
  <c r="S12" i="57" s="1"/>
  <c r="S12" i="56"/>
  <c r="L11" i="57"/>
  <c r="N11" i="57" s="1"/>
  <c r="S11" i="57" s="1"/>
  <c r="T11" i="57" s="1"/>
  <c r="S11" i="56"/>
  <c r="L226" i="56"/>
  <c r="N226" i="56" s="1"/>
  <c r="S226" i="55"/>
  <c r="I226" i="56" l="1"/>
  <c r="K226" i="56" s="1"/>
  <c r="R226" i="55"/>
  <c r="L226" i="57"/>
  <c r="N226" i="57" s="1"/>
  <c r="S226" i="56"/>
  <c r="I226" i="57" l="1"/>
  <c r="K226" i="57" s="1"/>
  <c r="R226" i="57" s="1"/>
  <c r="R226" i="56"/>
  <c r="S226" i="57"/>
  <c r="T228" i="57" l="1"/>
</calcChain>
</file>

<file path=xl/sharedStrings.xml><?xml version="1.0" encoding="utf-8"?>
<sst xmlns="http://schemas.openxmlformats.org/spreadsheetml/2006/main" count="6472" uniqueCount="423">
  <si>
    <t>CODIGO</t>
  </si>
  <si>
    <t>OTROS</t>
  </si>
  <si>
    <t>2</t>
  </si>
  <si>
    <t>GASTOS</t>
  </si>
  <si>
    <t>21</t>
  </si>
  <si>
    <t>GASTOS DE FUNCIONAMIENTO</t>
  </si>
  <si>
    <t>211</t>
  </si>
  <si>
    <t>GASTOS DE PERSONAL</t>
  </si>
  <si>
    <t>2111</t>
  </si>
  <si>
    <t>GASTOS DE ADMINISTRACION</t>
  </si>
  <si>
    <t>211101</t>
  </si>
  <si>
    <t>SERVICIOS PERSONALES ASOC A LA NOMINA</t>
  </si>
  <si>
    <t>21110101</t>
  </si>
  <si>
    <t xml:space="preserve">SUELDO </t>
  </si>
  <si>
    <t>21110102</t>
  </si>
  <si>
    <t>HORAS EXTRAS,FEST-RECARGO NOCTURNO</t>
  </si>
  <si>
    <t>21110103</t>
  </si>
  <si>
    <t>PRIMA TECNICA</t>
  </si>
  <si>
    <t>21110104</t>
  </si>
  <si>
    <t>2111010401</t>
  </si>
  <si>
    <t xml:space="preserve">  INDEMNIZACION POR VACACIONES</t>
  </si>
  <si>
    <t>2111010402</t>
  </si>
  <si>
    <t xml:space="preserve">  GASTOS DE REPRESENTACION</t>
  </si>
  <si>
    <t>2111010403</t>
  </si>
  <si>
    <t xml:space="preserve">  PRIMA DE VACACIONES</t>
  </si>
  <si>
    <t>2111010404</t>
  </si>
  <si>
    <t xml:space="preserve">  BONIFICACON POR SERVICIOS PRESTADOS</t>
  </si>
  <si>
    <t>2111010405</t>
  </si>
  <si>
    <t xml:space="preserve">  BONIFICACION ESPECIAL POR RECREACION</t>
  </si>
  <si>
    <t>2111010406</t>
  </si>
  <si>
    <t xml:space="preserve">  PRIMA DE SERVICIOS</t>
  </si>
  <si>
    <t>2111010407</t>
  </si>
  <si>
    <t xml:space="preserve">  PRIMA DE NAVIDAD </t>
  </si>
  <si>
    <t>2111010408</t>
  </si>
  <si>
    <t xml:space="preserve">  PRIMA DE ANTIGÜEDAD</t>
  </si>
  <si>
    <t>2111010409</t>
  </si>
  <si>
    <t xml:space="preserve">  SUBSIDIO DE ALIMENTACION</t>
  </si>
  <si>
    <t>2111010410</t>
  </si>
  <si>
    <t xml:space="preserve">  AUXILIO DE TRANSPORTE</t>
  </si>
  <si>
    <t>2111010411</t>
  </si>
  <si>
    <t>SUELDO 15%</t>
  </si>
  <si>
    <t>2111010412</t>
  </si>
  <si>
    <t xml:space="preserve">FACTORES DE SALARIO </t>
  </si>
  <si>
    <t>2111010413</t>
  </si>
  <si>
    <t>PRIMA DE 35%</t>
  </si>
  <si>
    <t>2111010414</t>
  </si>
  <si>
    <t>211101041401</t>
  </si>
  <si>
    <t>DOTACION</t>
  </si>
  <si>
    <t>211102</t>
  </si>
  <si>
    <t>SERVICIOS PERSONALES INDIRECTOS</t>
  </si>
  <si>
    <t>21110201</t>
  </si>
  <si>
    <t>SUPERNUMERARIO</t>
  </si>
  <si>
    <t>21110202</t>
  </si>
  <si>
    <t>REMUNERACION POR SERVICIOS TECNICOS</t>
  </si>
  <si>
    <t>21110203</t>
  </si>
  <si>
    <t>HONORARIOS</t>
  </si>
  <si>
    <t>211103</t>
  </si>
  <si>
    <t>CONTRIBUCIONES NOMINA SECTOR PRIVADO</t>
  </si>
  <si>
    <t>21110301</t>
  </si>
  <si>
    <t>CONTRIBUCIONES NOMINA  SECTOR PRIVADO SISTEMA GENERAL DE PARTICIPACIONES</t>
  </si>
  <si>
    <t>2111030101</t>
  </si>
  <si>
    <t>SALUD</t>
  </si>
  <si>
    <t>2111030102</t>
  </si>
  <si>
    <t xml:space="preserve">PENSIONES </t>
  </si>
  <si>
    <t>2111030103</t>
  </si>
  <si>
    <t>CESANTIAS</t>
  </si>
  <si>
    <t>2111030104</t>
  </si>
  <si>
    <t>RIESGOS PROFESIONALES</t>
  </si>
  <si>
    <t>21110302</t>
  </si>
  <si>
    <t>CONTRIBUCIONES NOMINA SECTOR PRIVADO  RECURSOS PROPIOS</t>
  </si>
  <si>
    <t>2111030201</t>
  </si>
  <si>
    <t>2111030202</t>
  </si>
  <si>
    <t>PENSIONES</t>
  </si>
  <si>
    <t>2111030203</t>
  </si>
  <si>
    <t>2111030204</t>
  </si>
  <si>
    <t>2111030205</t>
  </si>
  <si>
    <t>CAJA DE COMPENSACION FAMILIAR</t>
  </si>
  <si>
    <t>211104</t>
  </si>
  <si>
    <t>CONTRIBUCIONES NOMINA SECTOR PUBLICO</t>
  </si>
  <si>
    <t>21110401</t>
  </si>
  <si>
    <t>CONTRIBUCIONES NOMINA  SECTOR PUBLICO SISTEMA GENERAL DE PARTICIPACIONES</t>
  </si>
  <si>
    <t>2111040101</t>
  </si>
  <si>
    <t>2111040102</t>
  </si>
  <si>
    <t>2111040103</t>
  </si>
  <si>
    <t>2111040104</t>
  </si>
  <si>
    <t>21110402</t>
  </si>
  <si>
    <t>CONTRIBUCIONES NOMINA SECTOR PUBLICO  RECURSOS PROPIOS</t>
  </si>
  <si>
    <t>2111040201</t>
  </si>
  <si>
    <t>2111040202</t>
  </si>
  <si>
    <t>2111040203</t>
  </si>
  <si>
    <t>2111040204</t>
  </si>
  <si>
    <t>RIEGOS PROFESIONALES</t>
  </si>
  <si>
    <t>2111040205</t>
  </si>
  <si>
    <t>2111040206</t>
  </si>
  <si>
    <t>I.C.B.F.</t>
  </si>
  <si>
    <t>2111040207</t>
  </si>
  <si>
    <t>SENA</t>
  </si>
  <si>
    <t>2112</t>
  </si>
  <si>
    <t>GASTOS DE OPERACIÓN</t>
  </si>
  <si>
    <t>211201</t>
  </si>
  <si>
    <t>SERVICIOS PERSONALES ASOCIADOS  A LA NOMINA</t>
  </si>
  <si>
    <t>21120101</t>
  </si>
  <si>
    <t>21120102</t>
  </si>
  <si>
    <t>21120103</t>
  </si>
  <si>
    <t>21120104</t>
  </si>
  <si>
    <t>2112010401</t>
  </si>
  <si>
    <t>2112010402</t>
  </si>
  <si>
    <t>2112010403</t>
  </si>
  <si>
    <t>2112010404</t>
  </si>
  <si>
    <t xml:space="preserve">  BONIFICACION POR SERVICIOS PRESTADOS</t>
  </si>
  <si>
    <t>2112010405</t>
  </si>
  <si>
    <t>2112010406</t>
  </si>
  <si>
    <t>2112010407</t>
  </si>
  <si>
    <t>2112010408</t>
  </si>
  <si>
    <t>2112010409</t>
  </si>
  <si>
    <t>2112010410</t>
  </si>
  <si>
    <t>2112010411</t>
  </si>
  <si>
    <t>2112010412</t>
  </si>
  <si>
    <t>2112010413</t>
  </si>
  <si>
    <t>2112010414</t>
  </si>
  <si>
    <t>211201041401</t>
  </si>
  <si>
    <t>211202</t>
  </si>
  <si>
    <t>21120201</t>
  </si>
  <si>
    <t>21120202</t>
  </si>
  <si>
    <t>21120203</t>
  </si>
  <si>
    <t>211203</t>
  </si>
  <si>
    <t>21120301</t>
  </si>
  <si>
    <t>2112030101</t>
  </si>
  <si>
    <t xml:space="preserve">  SALUD</t>
  </si>
  <si>
    <t>2112030102</t>
  </si>
  <si>
    <t xml:space="preserve">  PENSIONES</t>
  </si>
  <si>
    <t>2112030103</t>
  </si>
  <si>
    <t xml:space="preserve">  CESANTIAS</t>
  </si>
  <si>
    <t>2112030104</t>
  </si>
  <si>
    <t xml:space="preserve">  RIESGOS PROFESIONALES</t>
  </si>
  <si>
    <t>2112030105</t>
  </si>
  <si>
    <t xml:space="preserve">  CAJA DE COMPENSACION FAMILIAR</t>
  </si>
  <si>
    <t>21120302</t>
  </si>
  <si>
    <t>2112030201</t>
  </si>
  <si>
    <t>2112030202</t>
  </si>
  <si>
    <t>2112030203</t>
  </si>
  <si>
    <t>2112030204</t>
  </si>
  <si>
    <t>2112030205</t>
  </si>
  <si>
    <t>211204</t>
  </si>
  <si>
    <t>21120401</t>
  </si>
  <si>
    <t>2112040101</t>
  </si>
  <si>
    <t>2112040102</t>
  </si>
  <si>
    <t>2112040103</t>
  </si>
  <si>
    <t>2112040104</t>
  </si>
  <si>
    <t>21120402</t>
  </si>
  <si>
    <t>2112040201</t>
  </si>
  <si>
    <t>2112040202</t>
  </si>
  <si>
    <t>2112040203</t>
  </si>
  <si>
    <t>2112040204</t>
  </si>
  <si>
    <t>2112040205</t>
  </si>
  <si>
    <t>2112040206</t>
  </si>
  <si>
    <t xml:space="preserve">  I.C.B.F.</t>
  </si>
  <si>
    <t>2112040207</t>
  </si>
  <si>
    <t xml:space="preserve">  SENA</t>
  </si>
  <si>
    <t>212</t>
  </si>
  <si>
    <t>GASTOS GENERALES</t>
  </si>
  <si>
    <t>2121</t>
  </si>
  <si>
    <t>212101</t>
  </si>
  <si>
    <t>ADQUISICION DE BIENES</t>
  </si>
  <si>
    <t>21210101</t>
  </si>
  <si>
    <t>COMPRA DE EQUIPOS</t>
  </si>
  <si>
    <t>21210102</t>
  </si>
  <si>
    <t>MATERIALES</t>
  </si>
  <si>
    <t>2121010201</t>
  </si>
  <si>
    <t xml:space="preserve">  COMBUSTIBLES Y LUBRICANTES</t>
  </si>
  <si>
    <t>2121010202</t>
  </si>
  <si>
    <t xml:space="preserve">  PAPELERIA</t>
  </si>
  <si>
    <t>2121010203</t>
  </si>
  <si>
    <t xml:space="preserve">  ELEMENTOS DE ASEO</t>
  </si>
  <si>
    <t>2121010204</t>
  </si>
  <si>
    <t>UTILES DE OFICINA</t>
  </si>
  <si>
    <t>21210103</t>
  </si>
  <si>
    <t>GASTOS IMPREVISTOS</t>
  </si>
  <si>
    <t>212102</t>
  </si>
  <si>
    <t>ADQUISICION DE SERVICIOS</t>
  </si>
  <si>
    <t>21210201</t>
  </si>
  <si>
    <t>VIATICOS Y GASTOS DE VIAJE</t>
  </si>
  <si>
    <t>21210202</t>
  </si>
  <si>
    <t>SERVICIOS PUBLICOS</t>
  </si>
  <si>
    <t>21210203</t>
  </si>
  <si>
    <t>SEGUROS</t>
  </si>
  <si>
    <t>21210204</t>
  </si>
  <si>
    <t>COMUNICACIONES Y TRANSPORTES</t>
  </si>
  <si>
    <t>21210205</t>
  </si>
  <si>
    <t>ARRENDAMIENTOS</t>
  </si>
  <si>
    <t>21210206</t>
  </si>
  <si>
    <t>IMPRESOS Y PUBLICACIONES</t>
  </si>
  <si>
    <t>21210207</t>
  </si>
  <si>
    <t>VIGILANCIA Y ASEO</t>
  </si>
  <si>
    <t>21210208</t>
  </si>
  <si>
    <t>BIENESTAR SOCIAL</t>
  </si>
  <si>
    <t>21210209</t>
  </si>
  <si>
    <t>COMISIONES BANCARIAS</t>
  </si>
  <si>
    <t>21210210</t>
  </si>
  <si>
    <t>CAPACITACION</t>
  </si>
  <si>
    <t>21210211</t>
  </si>
  <si>
    <t>212103</t>
  </si>
  <si>
    <t>CUOTAS DE AUDITAJE</t>
  </si>
  <si>
    <t>21210301</t>
  </si>
  <si>
    <t>CUOTASDEAUDITAJE</t>
  </si>
  <si>
    <t>2122</t>
  </si>
  <si>
    <t>212201</t>
  </si>
  <si>
    <t>21220101</t>
  </si>
  <si>
    <t>MANTENIMIENTO HOSPITALARIO(Infraestructura Dotacion)</t>
  </si>
  <si>
    <t>2122010101</t>
  </si>
  <si>
    <t>DOTACION EQUIPO</t>
  </si>
  <si>
    <t>21220102</t>
  </si>
  <si>
    <t>2122010201</t>
  </si>
  <si>
    <t xml:space="preserve">  COMPRA DE EQUIPOS,INSTRU MEDICO ODONT Y LABORA</t>
  </si>
  <si>
    <t>2122010202</t>
  </si>
  <si>
    <t xml:space="preserve">  MATERIALES</t>
  </si>
  <si>
    <t>212201020201</t>
  </si>
  <si>
    <t xml:space="preserve"> COMBUSTIBLES Y LUBRICANTES</t>
  </si>
  <si>
    <t>212201020202</t>
  </si>
  <si>
    <t xml:space="preserve"> PAPELERIA</t>
  </si>
  <si>
    <t>212201020203</t>
  </si>
  <si>
    <t xml:space="preserve"> ELEMENTOS DE ASEO</t>
  </si>
  <si>
    <t>212201020204</t>
  </si>
  <si>
    <t xml:space="preserve"> OTROS MATERIALES (SALUD PUBLICA Y OCUPACIONAL)</t>
  </si>
  <si>
    <t>212201020205</t>
  </si>
  <si>
    <t>212201020206</t>
  </si>
  <si>
    <t xml:space="preserve"> ROPERIA</t>
  </si>
  <si>
    <t>212201020207</t>
  </si>
  <si>
    <t>VAJILLA Y MENAJE</t>
  </si>
  <si>
    <t>212202</t>
  </si>
  <si>
    <t>21220201</t>
  </si>
  <si>
    <t>MANTENIMIENTO HOSPITALARIO</t>
  </si>
  <si>
    <t>21220202</t>
  </si>
  <si>
    <t>2122020201</t>
  </si>
  <si>
    <t>2122020202</t>
  </si>
  <si>
    <t>2122020203</t>
  </si>
  <si>
    <t>2122020204</t>
  </si>
  <si>
    <t>2122020205</t>
  </si>
  <si>
    <t>2122020206</t>
  </si>
  <si>
    <t>2122020207</t>
  </si>
  <si>
    <t>PUBLICIDAD</t>
  </si>
  <si>
    <t>2122020208</t>
  </si>
  <si>
    <t>2122020209</t>
  </si>
  <si>
    <t>2122020210</t>
  </si>
  <si>
    <t>2122020211</t>
  </si>
  <si>
    <t>HONORARIOS Y SERVICIOS</t>
  </si>
  <si>
    <t>2123</t>
  </si>
  <si>
    <t>IMPUESTOS Y MULTAS</t>
  </si>
  <si>
    <t>213</t>
  </si>
  <si>
    <t>TRANSFERENCIAS CORRIENTES</t>
  </si>
  <si>
    <t>2131</t>
  </si>
  <si>
    <t>TRANSFERENCIA  DE PREVISION Y SEGURIDAD SOCIAL</t>
  </si>
  <si>
    <t>213101</t>
  </si>
  <si>
    <t>PENSIONES Y JUBILACIONES</t>
  </si>
  <si>
    <t>213102</t>
  </si>
  <si>
    <t>CESANTIAS DE PAGO DIRECTO</t>
  </si>
  <si>
    <t>213103</t>
  </si>
  <si>
    <t>OTRAS TRANSFERENCIAS DE PREVISION SOCIAL</t>
  </si>
  <si>
    <t>2132</t>
  </si>
  <si>
    <t>OTRAS TRANSFERENCIAS</t>
  </si>
  <si>
    <t>213201</t>
  </si>
  <si>
    <t>SENTENCIAS Y CONCILIACIONES</t>
  </si>
  <si>
    <t>213202</t>
  </si>
  <si>
    <t>DESTINATARIOS DE OTRAS TRANSFERENCIAS</t>
  </si>
  <si>
    <t>2133</t>
  </si>
  <si>
    <t>TRANSFERENCIAS DE PRESTACION DE SERVICIOS</t>
  </si>
  <si>
    <t>213301</t>
  </si>
  <si>
    <t>ESE HOSPITAL EMIRO QUINTERO CAÑIZARES</t>
  </si>
  <si>
    <t>213302</t>
  </si>
  <si>
    <t>ESE HOSPITAL REGIONAL OCCIDENTE</t>
  </si>
  <si>
    <t>22</t>
  </si>
  <si>
    <t>GASTOS DE OPERACIÓN COMERCIAL Y DE PRESTACION DE SERVICIOS</t>
  </si>
  <si>
    <t>221</t>
  </si>
  <si>
    <t>GASTOS DE COMERCIALIZACION</t>
  </si>
  <si>
    <t>2211</t>
  </si>
  <si>
    <t>COMPRA DE BIENES PARA LA VENTA</t>
  </si>
  <si>
    <t>221101</t>
  </si>
  <si>
    <t>PRODUCTOS FARMACEUTICOS</t>
  </si>
  <si>
    <t>222</t>
  </si>
  <si>
    <t>GASTOS DE PRESTACION DE SERVICIOS</t>
  </si>
  <si>
    <t>22201</t>
  </si>
  <si>
    <t>COMPRA DE BIENES PARA LA PREST DE SERVICIOS</t>
  </si>
  <si>
    <t>2220101</t>
  </si>
  <si>
    <t>MATERIAL MEDICO QUIRURGICO</t>
  </si>
  <si>
    <t>2220102</t>
  </si>
  <si>
    <t>MATERIALES PARA ODONTOLOGIA</t>
  </si>
  <si>
    <t>2220103</t>
  </si>
  <si>
    <t>MATERIALES PARA LABORATORIO</t>
  </si>
  <si>
    <t>2220104</t>
  </si>
  <si>
    <t>MATERIALES PARA RAYOS X</t>
  </si>
  <si>
    <t>2220105</t>
  </si>
  <si>
    <t>BANCO DE SANGRE</t>
  </si>
  <si>
    <t>22202</t>
  </si>
  <si>
    <t>GASTOS COMPLEMENTARIOS E INTERMEDIOS</t>
  </si>
  <si>
    <t>22120201</t>
  </si>
  <si>
    <t>ALIMENTACION</t>
  </si>
  <si>
    <t>23</t>
  </si>
  <si>
    <t>DEUDA PUBLICA</t>
  </si>
  <si>
    <t>231</t>
  </si>
  <si>
    <t>SERVICIO DE LA DEUDA INTERNA</t>
  </si>
  <si>
    <t>2311</t>
  </si>
  <si>
    <t>AMORTIZACION DEUDAS PUBLICA INTERNA</t>
  </si>
  <si>
    <t>2312</t>
  </si>
  <si>
    <t>INT, COMIS Y GAST. DEUDA PUB INTERNA</t>
  </si>
  <si>
    <t>232</t>
  </si>
  <si>
    <t>SERVICIO DE LA DEUDA EXTERNA</t>
  </si>
  <si>
    <t>2321</t>
  </si>
  <si>
    <t>AMORTIZACION DEUDAS PUBLICA EXTERNA</t>
  </si>
  <si>
    <t>2322</t>
  </si>
  <si>
    <t>INT, COMIS Y GAST. DEUDA PUB EXTERNA</t>
  </si>
  <si>
    <t>24</t>
  </si>
  <si>
    <t>GASTOS DE INVERSION</t>
  </si>
  <si>
    <t>241</t>
  </si>
  <si>
    <t>PROGRAMAS DE INVERSION</t>
  </si>
  <si>
    <t>2411</t>
  </si>
  <si>
    <t>FORMACION BRUTA DE CAPITAL</t>
  </si>
  <si>
    <t>241101</t>
  </si>
  <si>
    <t>PROYECTOS</t>
  </si>
  <si>
    <t>242</t>
  </si>
  <si>
    <t>GASTOS OPERATIVOS DE INVERSION</t>
  </si>
  <si>
    <t>2421</t>
  </si>
  <si>
    <t>25</t>
  </si>
  <si>
    <t>CUENTAS POR PAGAR VIGENCIA ANTERIOR</t>
  </si>
  <si>
    <t>251</t>
  </si>
  <si>
    <t>2511</t>
  </si>
  <si>
    <t>SERVICIOS PERSONALES ASOCIADOS A LA NOMINA</t>
  </si>
  <si>
    <t>2512</t>
  </si>
  <si>
    <t>2513</t>
  </si>
  <si>
    <t>CONTRIBUCIONES INHERENTES A LA NOMINA</t>
  </si>
  <si>
    <t>252</t>
  </si>
  <si>
    <t>2521</t>
  </si>
  <si>
    <t>2522</t>
  </si>
  <si>
    <t>2523</t>
  </si>
  <si>
    <t>253</t>
  </si>
  <si>
    <t>2531</t>
  </si>
  <si>
    <t>TRANSFERENCIAS DE PREVISION Y SEGURIDAD SOCIAL</t>
  </si>
  <si>
    <t>2532</t>
  </si>
  <si>
    <t>254</t>
  </si>
  <si>
    <t>GASTOS DE OPERAC. COMERC. Y PRESTAC. SERVICIO</t>
  </si>
  <si>
    <t>2541</t>
  </si>
  <si>
    <t>2542</t>
  </si>
  <si>
    <t>255</t>
  </si>
  <si>
    <t>INVERSION</t>
  </si>
  <si>
    <t>TOTAL GASTOS</t>
  </si>
  <si>
    <t>DISPONIBILIDAD FINAL</t>
  </si>
  <si>
    <t>ESE HOSPITAL ISABEL CELIS YAÑEZ</t>
  </si>
  <si>
    <t>DEPARTAMENTO NORTE DE SANTANDER</t>
  </si>
  <si>
    <t>MUNICIPIO LA PLAYA DE BELEN</t>
  </si>
  <si>
    <t>EJECUCIÓN PRESUPUESTAL DE GASTOS</t>
  </si>
  <si>
    <t>En Pesos Corrientes</t>
  </si>
  <si>
    <t xml:space="preserve">CONCEPTO </t>
  </si>
  <si>
    <t>PRESUPUESTO</t>
  </si>
  <si>
    <t>COMPROMISOS</t>
  </si>
  <si>
    <t>OBLIGACIONES</t>
  </si>
  <si>
    <t>PAGOS</t>
  </si>
  <si>
    <t>SALDO PRESUPUEST.</t>
  </si>
  <si>
    <t>SALDO CTAS X PAGAR</t>
  </si>
  <si>
    <t>INICIAL</t>
  </si>
  <si>
    <t>ADICION</t>
  </si>
  <si>
    <t>REDUCCION</t>
  </si>
  <si>
    <t>DEFINITIVO</t>
  </si>
  <si>
    <t>MES ANTER.</t>
  </si>
  <si>
    <t>DEL MES</t>
  </si>
  <si>
    <t>TOTAL</t>
  </si>
  <si>
    <t>INGRESO</t>
  </si>
  <si>
    <t>TRASLADO</t>
  </si>
  <si>
    <t>A</t>
  </si>
  <si>
    <t>B</t>
  </si>
  <si>
    <t>C</t>
  </si>
  <si>
    <t>D</t>
  </si>
  <si>
    <t>E</t>
  </si>
  <si>
    <t>F=C+D-E</t>
  </si>
  <si>
    <t>G</t>
  </si>
  <si>
    <t>H</t>
  </si>
  <si>
    <t>I=G+H</t>
  </si>
  <si>
    <t>J</t>
  </si>
  <si>
    <t>K</t>
  </si>
  <si>
    <t>L=J+K</t>
  </si>
  <si>
    <t>M</t>
  </si>
  <si>
    <t>N</t>
  </si>
  <si>
    <t>O=M+N</t>
  </si>
  <si>
    <t>P=F-I</t>
  </si>
  <si>
    <t>Q=L-O</t>
  </si>
  <si>
    <t>Gerente ESE HICY</t>
  </si>
  <si>
    <t>2111040208</t>
  </si>
  <si>
    <t>INTERESES SOBRE CESANTIAS</t>
  </si>
  <si>
    <t>2112030206</t>
  </si>
  <si>
    <t>ALDEMAR ARTURO GAONA PEÑARANDA</t>
  </si>
  <si>
    <t>AHIDA</t>
  </si>
  <si>
    <t>JORGE</t>
  </si>
  <si>
    <t>MED</t>
  </si>
  <si>
    <t>ODON</t>
  </si>
  <si>
    <t>MMQ</t>
  </si>
  <si>
    <t>LAB</t>
  </si>
  <si>
    <t>OTRAS</t>
  </si>
  <si>
    <t>MES: ENERO DE 2021</t>
  </si>
  <si>
    <t>2112040208</t>
  </si>
  <si>
    <t>MES: FEBRERO DE 2021</t>
  </si>
  <si>
    <t>MES: MARZO DE 2021</t>
  </si>
  <si>
    <t>salud</t>
  </si>
  <si>
    <t>pension</t>
  </si>
  <si>
    <t>cesantias</t>
  </si>
  <si>
    <t>riesgos</t>
  </si>
  <si>
    <t>COMPROMISO</t>
  </si>
  <si>
    <t>OBLIGACIO</t>
  </si>
  <si>
    <t>C X P</t>
  </si>
  <si>
    <t>EJECUTADO 1ER TRIM  2021</t>
  </si>
  <si>
    <t>AP3 1ER TRIM 2021</t>
  </si>
  <si>
    <t>DIFERENCIA</t>
  </si>
  <si>
    <t>MES: ABRIL DE 2021</t>
  </si>
  <si>
    <t>MES: MAYO DE 2021</t>
  </si>
  <si>
    <t>MES: JUNIO DE 2021</t>
  </si>
  <si>
    <t>EJECUTADO 2DO TRIM  2021</t>
  </si>
  <si>
    <t>AP3 2DO TRIM 2021</t>
  </si>
  <si>
    <t>MES: JULIO DE 2021</t>
  </si>
  <si>
    <t>MES: AGOSTO DE 2021</t>
  </si>
  <si>
    <t>MES: SEPTIEMBRE DE 2021</t>
  </si>
  <si>
    <t>EJECUTADO 3ER TRIM  2021</t>
  </si>
  <si>
    <t>AP3 3ER TRIM 2021</t>
  </si>
  <si>
    <t>MES: OCTUBRE DE 2021</t>
  </si>
  <si>
    <t>MES: NOVIEMBRE DE 2021</t>
  </si>
  <si>
    <t>MES: DICIEMBRE DE 2021</t>
  </si>
  <si>
    <t>EJECUTADO 4TO TRIM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</si>
</sst>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-* #,##0\ _P_t_s_-;\-* #,##0\ _P_t_s_-;_-* &quot;-&quot;??\ _P_t_s_-;_-@_-"/>
    <numFmt numFmtId="168" formatCode="#,##0.00000000"/>
  </numFmts>
  <fonts count="1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sz val="8"/>
      <color indexed="58"/>
      <name val="Arial"/>
      <family val="2"/>
    </font>
    <font>
      <sz val="8"/>
      <color indexed="5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3" fontId="3" fillId="0" borderId="15" xfId="2" applyNumberFormat="1" applyFont="1" applyFill="1" applyBorder="1"/>
    <xf numFmtId="3" fontId="3" fillId="0" borderId="0" xfId="2" applyNumberFormat="1" applyFont="1" applyFill="1" applyBorder="1"/>
    <xf numFmtId="49" fontId="3" fillId="0" borderId="0" xfId="2" applyNumberFormat="1" applyFont="1" applyFill="1" applyBorder="1" applyAlignment="1">
      <alignment horizontal="left"/>
    </xf>
    <xf numFmtId="49" fontId="4" fillId="0" borderId="2" xfId="2" applyNumberFormat="1" applyFont="1" applyFill="1" applyBorder="1" applyAlignment="1">
      <alignment horizontal="left"/>
    </xf>
    <xf numFmtId="49" fontId="4" fillId="0" borderId="5" xfId="2" applyNumberFormat="1" applyFont="1" applyFill="1" applyBorder="1" applyAlignment="1">
      <alignment horizontal="left"/>
    </xf>
    <xf numFmtId="49" fontId="5" fillId="0" borderId="5" xfId="2" applyNumberFormat="1" applyFont="1" applyFill="1" applyBorder="1" applyAlignment="1">
      <alignment horizontal="left"/>
    </xf>
    <xf numFmtId="1" fontId="4" fillId="0" borderId="5" xfId="2" applyNumberFormat="1" applyFont="1" applyFill="1" applyBorder="1" applyAlignment="1">
      <alignment horizontal="left"/>
    </xf>
    <xf numFmtId="0" fontId="6" fillId="0" borderId="0" xfId="0" applyFont="1" applyFill="1"/>
    <xf numFmtId="0" fontId="6" fillId="0" borderId="0" xfId="4" applyFont="1" applyFill="1"/>
    <xf numFmtId="3" fontId="6" fillId="0" borderId="0" xfId="4" applyNumberFormat="1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right" vertical="justify"/>
    </xf>
    <xf numFmtId="0" fontId="4" fillId="0" borderId="10" xfId="0" applyFont="1" applyFill="1" applyBorder="1" applyAlignment="1">
      <alignment horizontal="right" vertical="justify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166" fontId="10" fillId="0" borderId="20" xfId="1" applyNumberFormat="1" applyFont="1" applyFill="1" applyBorder="1"/>
    <xf numFmtId="166" fontId="10" fillId="0" borderId="3" xfId="1" applyNumberFormat="1" applyFont="1" applyFill="1" applyBorder="1"/>
    <xf numFmtId="166" fontId="10" fillId="0" borderId="6" xfId="1" applyNumberFormat="1" applyFont="1" applyFill="1" applyBorder="1"/>
    <xf numFmtId="3" fontId="10" fillId="0" borderId="3" xfId="4" applyNumberFormat="1" applyFont="1" applyFill="1" applyBorder="1"/>
    <xf numFmtId="3" fontId="10" fillId="0" borderId="4" xfId="4" applyNumberFormat="1" applyFont="1" applyFill="1" applyBorder="1"/>
    <xf numFmtId="0" fontId="10" fillId="0" borderId="0" xfId="0" applyFont="1" applyFill="1"/>
    <xf numFmtId="0" fontId="11" fillId="0" borderId="0" xfId="0" applyFont="1" applyFill="1"/>
    <xf numFmtId="166" fontId="10" fillId="0" borderId="19" xfId="1" applyNumberFormat="1" applyFont="1" applyFill="1" applyBorder="1"/>
    <xf numFmtId="3" fontId="10" fillId="0" borderId="6" xfId="4" applyNumberFormat="1" applyFont="1" applyFill="1" applyBorder="1"/>
    <xf numFmtId="3" fontId="10" fillId="0" borderId="10" xfId="4" applyNumberFormat="1" applyFont="1" applyFill="1" applyBorder="1"/>
    <xf numFmtId="166" fontId="7" fillId="0" borderId="19" xfId="1" applyNumberFormat="1" applyFont="1" applyFill="1" applyBorder="1"/>
    <xf numFmtId="166" fontId="7" fillId="0" borderId="6" xfId="1" applyNumberFormat="1" applyFont="1" applyFill="1" applyBorder="1"/>
    <xf numFmtId="3" fontId="7" fillId="0" borderId="6" xfId="4" applyNumberFormat="1" applyFont="1" applyFill="1" applyBorder="1"/>
    <xf numFmtId="3" fontId="7" fillId="0" borderId="10" xfId="4" applyNumberFormat="1" applyFont="1" applyFill="1" applyBorder="1"/>
    <xf numFmtId="166" fontId="10" fillId="0" borderId="16" xfId="1" applyNumberFormat="1" applyFont="1" applyFill="1" applyBorder="1"/>
    <xf numFmtId="49" fontId="4" fillId="0" borderId="21" xfId="2" applyNumberFormat="1" applyFont="1" applyFill="1" applyBorder="1" applyAlignment="1">
      <alignment horizontal="left"/>
    </xf>
    <xf numFmtId="3" fontId="4" fillId="0" borderId="22" xfId="2" applyNumberFormat="1" applyFont="1" applyFill="1" applyBorder="1"/>
    <xf numFmtId="166" fontId="10" fillId="0" borderId="22" xfId="1" applyNumberFormat="1" applyFont="1" applyFill="1" applyBorder="1"/>
    <xf numFmtId="3" fontId="10" fillId="0" borderId="24" xfId="4" applyNumberFormat="1" applyFont="1" applyFill="1" applyBorder="1"/>
    <xf numFmtId="3" fontId="4" fillId="0" borderId="16" xfId="2" applyNumberFormat="1" applyFont="1" applyFill="1" applyBorder="1"/>
    <xf numFmtId="3" fontId="6" fillId="0" borderId="16" xfId="4" applyNumberFormat="1" applyFont="1" applyFill="1" applyBorder="1"/>
    <xf numFmtId="3" fontId="6" fillId="0" borderId="17" xfId="4" applyNumberFormat="1" applyFont="1" applyFill="1" applyBorder="1"/>
    <xf numFmtId="167" fontId="6" fillId="0" borderId="0" xfId="1" applyNumberFormat="1" applyFont="1" applyFill="1"/>
    <xf numFmtId="4" fontId="6" fillId="0" borderId="0" xfId="4" applyNumberFormat="1" applyFont="1" applyFill="1"/>
    <xf numFmtId="0" fontId="6" fillId="0" borderId="18" xfId="4" applyFont="1" applyFill="1" applyBorder="1"/>
    <xf numFmtId="166" fontId="7" fillId="0" borderId="0" xfId="1" applyNumberFormat="1" applyFont="1" applyFill="1"/>
    <xf numFmtId="166" fontId="6" fillId="0" borderId="0" xfId="1" applyNumberFormat="1" applyFont="1" applyFill="1"/>
    <xf numFmtId="166" fontId="11" fillId="0" borderId="0" xfId="0" applyNumberFormat="1" applyFont="1" applyFill="1"/>
    <xf numFmtId="0" fontId="6" fillId="0" borderId="0" xfId="4" applyFont="1" applyFill="1" applyBorder="1"/>
    <xf numFmtId="0" fontId="11" fillId="0" borderId="0" xfId="4" applyFont="1" applyFill="1" applyAlignment="1">
      <alignment horizontal="center"/>
    </xf>
    <xf numFmtId="3" fontId="4" fillId="0" borderId="25" xfId="2" applyNumberFormat="1" applyFont="1" applyFill="1" applyBorder="1"/>
    <xf numFmtId="3" fontId="4" fillId="0" borderId="26" xfId="2" applyNumberFormat="1" applyFont="1" applyFill="1" applyBorder="1"/>
    <xf numFmtId="3" fontId="5" fillId="0" borderId="26" xfId="2" applyNumberFormat="1" applyFont="1" applyFill="1" applyBorder="1"/>
    <xf numFmtId="3" fontId="5" fillId="0" borderId="26" xfId="2" applyNumberFormat="1" applyFont="1" applyFill="1" applyBorder="1" applyAlignment="1">
      <alignment horizontal="justify" vertical="justify"/>
    </xf>
    <xf numFmtId="3" fontId="5" fillId="0" borderId="26" xfId="2" applyNumberFormat="1" applyFont="1" applyFill="1" applyBorder="1" applyAlignment="1">
      <alignment wrapText="1"/>
    </xf>
    <xf numFmtId="3" fontId="5" fillId="0" borderId="26" xfId="2" applyNumberFormat="1" applyFont="1" applyFill="1" applyBorder="1" applyAlignment="1"/>
    <xf numFmtId="3" fontId="4" fillId="0" borderId="26" xfId="2" applyNumberFormat="1" applyFont="1" applyFill="1" applyBorder="1" applyAlignment="1">
      <alignment horizontal="left"/>
    </xf>
    <xf numFmtId="166" fontId="13" fillId="0" borderId="6" xfId="1" applyNumberFormat="1" applyFont="1" applyFill="1" applyBorder="1"/>
    <xf numFmtId="166" fontId="12" fillId="0" borderId="6" xfId="1" applyNumberFormat="1" applyFont="1" applyFill="1" applyBorder="1"/>
    <xf numFmtId="166" fontId="7" fillId="0" borderId="16" xfId="1" applyNumberFormat="1" applyFont="1" applyFill="1" applyBorder="1"/>
    <xf numFmtId="166" fontId="12" fillId="0" borderId="3" xfId="1" applyNumberFormat="1" applyFont="1" applyFill="1" applyBorder="1"/>
    <xf numFmtId="166" fontId="6" fillId="0" borderId="0" xfId="4" applyNumberFormat="1" applyFont="1" applyFill="1"/>
    <xf numFmtId="166" fontId="6" fillId="0" borderId="0" xfId="0" applyNumberFormat="1" applyFont="1" applyFill="1"/>
    <xf numFmtId="166" fontId="11" fillId="0" borderId="0" xfId="1" applyNumberFormat="1" applyFont="1" applyFill="1"/>
    <xf numFmtId="166" fontId="6" fillId="0" borderId="0" xfId="1" applyNumberFormat="1" applyFont="1" applyFill="1" applyAlignment="1">
      <alignment horizontal="center"/>
    </xf>
    <xf numFmtId="0" fontId="14" fillId="0" borderId="0" xfId="4" applyFont="1" applyFill="1"/>
    <xf numFmtId="3" fontId="15" fillId="0" borderId="1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/>
    </xf>
    <xf numFmtId="166" fontId="12" fillId="0" borderId="22" xfId="1" applyNumberFormat="1" applyFont="1" applyFill="1" applyBorder="1"/>
    <xf numFmtId="3" fontId="14" fillId="0" borderId="16" xfId="4" applyNumberFormat="1" applyFont="1" applyFill="1" applyBorder="1"/>
    <xf numFmtId="3" fontId="14" fillId="0" borderId="0" xfId="4" applyNumberFormat="1" applyFont="1" applyFill="1"/>
    <xf numFmtId="166" fontId="13" fillId="0" borderId="0" xfId="1" applyNumberFormat="1" applyFont="1" applyFill="1"/>
    <xf numFmtId="166" fontId="14" fillId="0" borderId="0" xfId="1" applyNumberFormat="1" applyFont="1" applyFill="1"/>
    <xf numFmtId="166" fontId="12" fillId="0" borderId="23" xfId="1" applyNumberFormat="1" applyFont="1" applyFill="1" applyBorder="1"/>
    <xf numFmtId="3" fontId="12" fillId="0" borderId="22" xfId="4" applyNumberFormat="1" applyFont="1" applyFill="1" applyBorder="1"/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166" fontId="6" fillId="2" borderId="0" xfId="1" applyNumberFormat="1" applyFont="1" applyFill="1"/>
    <xf numFmtId="166" fontId="11" fillId="2" borderId="0" xfId="1" applyNumberFormat="1" applyFont="1" applyFill="1"/>
    <xf numFmtId="166" fontId="6" fillId="2" borderId="0" xfId="0" applyNumberFormat="1" applyFont="1" applyFill="1"/>
    <xf numFmtId="0" fontId="6" fillId="3" borderId="0" xfId="0" applyFont="1" applyFill="1" applyAlignment="1">
      <alignment horizontal="justify" vertical="center"/>
    </xf>
    <xf numFmtId="166" fontId="11" fillId="4" borderId="0" xfId="1" applyNumberFormat="1" applyFont="1" applyFill="1"/>
    <xf numFmtId="0" fontId="11" fillId="4" borderId="0" xfId="0" applyFont="1" applyFill="1"/>
    <xf numFmtId="0" fontId="6" fillId="4" borderId="0" xfId="0" applyFont="1" applyFill="1" applyAlignment="1">
      <alignment horizontal="justify" vertical="center"/>
    </xf>
    <xf numFmtId="166" fontId="6" fillId="3" borderId="0" xfId="1" applyNumberFormat="1" applyFont="1" applyFill="1"/>
    <xf numFmtId="166" fontId="11" fillId="3" borderId="0" xfId="1" applyNumberFormat="1" applyFont="1" applyFill="1"/>
    <xf numFmtId="0" fontId="6" fillId="5" borderId="0" xfId="0" applyFont="1" applyFill="1"/>
    <xf numFmtId="166" fontId="6" fillId="5" borderId="0" xfId="0" applyNumberFormat="1" applyFont="1" applyFill="1"/>
    <xf numFmtId="0" fontId="6" fillId="0" borderId="0" xfId="0" applyFont="1" applyFill="1" applyAlignment="1">
      <alignment horizontal="justify" vertic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3" fontId="6" fillId="2" borderId="0" xfId="4" applyNumberFormat="1" applyFont="1" applyFill="1"/>
    <xf numFmtId="3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166" fontId="10" fillId="2" borderId="3" xfId="1" applyNumberFormat="1" applyFont="1" applyFill="1" applyBorder="1"/>
    <xf numFmtId="166" fontId="10" fillId="2" borderId="6" xfId="1" applyNumberFormat="1" applyFont="1" applyFill="1" applyBorder="1"/>
    <xf numFmtId="166" fontId="7" fillId="2" borderId="6" xfId="1" applyNumberFormat="1" applyFont="1" applyFill="1" applyBorder="1"/>
    <xf numFmtId="166" fontId="7" fillId="2" borderId="19" xfId="1" applyNumberFormat="1" applyFont="1" applyFill="1" applyBorder="1"/>
    <xf numFmtId="166" fontId="10" fillId="2" borderId="22" xfId="1" applyNumberFormat="1" applyFont="1" applyFill="1" applyBorder="1"/>
    <xf numFmtId="3" fontId="6" fillId="2" borderId="16" xfId="4" applyNumberFormat="1" applyFont="1" applyFill="1" applyBorder="1"/>
    <xf numFmtId="166" fontId="6" fillId="2" borderId="0" xfId="4" applyNumberFormat="1" applyFont="1" applyFill="1"/>
    <xf numFmtId="0" fontId="6" fillId="2" borderId="0" xfId="4" applyFont="1" applyFill="1"/>
    <xf numFmtId="166" fontId="7" fillId="2" borderId="0" xfId="1" applyNumberFormat="1" applyFont="1" applyFill="1"/>
    <xf numFmtId="0" fontId="6" fillId="2" borderId="0" xfId="4" applyFont="1" applyFill="1" applyBorder="1"/>
    <xf numFmtId="0" fontId="7" fillId="2" borderId="0" xfId="0" applyFont="1" applyFill="1"/>
    <xf numFmtId="0" fontId="6" fillId="2" borderId="0" xfId="0" applyFont="1" applyFill="1"/>
    <xf numFmtId="3" fontId="8" fillId="2" borderId="1" xfId="0" applyNumberFormat="1" applyFont="1" applyFill="1" applyBorder="1" applyAlignment="1">
      <alignment horizontal="center"/>
    </xf>
    <xf numFmtId="3" fontId="9" fillId="2" borderId="13" xfId="0" applyNumberFormat="1" applyFont="1" applyFill="1" applyBorder="1" applyAlignment="1">
      <alignment horizontal="center"/>
    </xf>
    <xf numFmtId="168" fontId="6" fillId="0" borderId="0" xfId="4" applyNumberFormat="1" applyFont="1" applyFill="1"/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3" fontId="7" fillId="2" borderId="10" xfId="4" applyNumberFormat="1" applyFont="1" applyFill="1" applyBorder="1"/>
    <xf numFmtId="0" fontId="3" fillId="0" borderId="11" xfId="0" applyFont="1" applyFill="1" applyBorder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1" fillId="0" borderId="0" xfId="4" applyFont="1" applyFill="1" applyBorder="1" applyAlignment="1">
      <alignment horizontal="center"/>
    </xf>
    <xf numFmtId="0" fontId="6" fillId="0" borderId="0" xfId="4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0" fontId="3" fillId="0" borderId="4" xfId="0" applyFont="1" applyFill="1" applyBorder="1" applyAlignment="1">
      <alignment horizontal="center" vertical="justify"/>
    </xf>
    <xf numFmtId="0" fontId="3" fillId="0" borderId="10" xfId="0" applyFont="1" applyFill="1" applyBorder="1" applyAlignment="1">
      <alignment horizontal="center" vertical="justify"/>
    </xf>
    <xf numFmtId="0" fontId="3" fillId="0" borderId="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5">
    <cellStyle name="Millares" xfId="1" builtinId="3"/>
    <cellStyle name="Millares [0] 2" xfId="3"/>
    <cellStyle name="Normal" xfId="0" builtinId="0"/>
    <cellStyle name="Normal 2" xfId="2"/>
    <cellStyle name="Normal_ESTRUCTURA_INGRESOS_Y_GASTOS_ESES_FORMULADO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314325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7075" y="44424600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577000"/>
          <a:ext cx="1575547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390525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23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7554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476250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23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7554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476250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1350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476250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476250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381000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381000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295275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295275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295275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0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227</xdr:row>
      <xdr:rowOff>114300</xdr:rowOff>
    </xdr:from>
    <xdr:to>
      <xdr:col>15</xdr:col>
      <xdr:colOff>295275</xdr:colOff>
      <xdr:row>235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0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228</xdr:row>
      <xdr:rowOff>104775</xdr:rowOff>
    </xdr:from>
    <xdr:to>
      <xdr:col>1</xdr:col>
      <xdr:colOff>1785097</xdr:colOff>
      <xdr:row>232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323850</xdr:colOff>
      <xdr:row>218</xdr:row>
      <xdr:rowOff>114300</xdr:rowOff>
    </xdr:from>
    <xdr:to>
      <xdr:col>15</xdr:col>
      <xdr:colOff>295275</xdr:colOff>
      <xdr:row>226</xdr:row>
      <xdr:rowOff>74805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8025" y="44624625"/>
          <a:ext cx="1581150" cy="1217805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219</xdr:row>
      <xdr:rowOff>104775</xdr:rowOff>
    </xdr:from>
    <xdr:to>
      <xdr:col>1</xdr:col>
      <xdr:colOff>1785097</xdr:colOff>
      <xdr:row>223</xdr:row>
      <xdr:rowOff>9525</xdr:rowOff>
    </xdr:to>
    <xdr:pic>
      <xdr:nvPicPr>
        <xdr:cNvPr id="3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4777025"/>
          <a:ext cx="1518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ideos/JOSE%20MORALES%20TORRES/Decreto%202193%202021/Decreto%202193%20Visita%2002112021%20III%20trimestre%202021/contable%20facturacion%20cartera/info%20nury/INFORMECARTERADCRETO2193CIRCULARMARZO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CUENTASPORPAGARPPTO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ERA 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presupuesta"/>
    </sheetNames>
    <sheetDataSet>
      <sheetData sheetId="0">
        <row r="4">
          <cell r="J4">
            <v>86355768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1"/>
  <sheetViews>
    <sheetView topLeftCell="A7" zoomScaleNormal="100" workbookViewId="0">
      <pane xSplit="2" ySplit="4" topLeftCell="H201" activePane="bottomRight" state="frozen"/>
      <selection activeCell="A7" sqref="A7"/>
      <selection pane="topRight" activeCell="C7" sqref="C7"/>
      <selection pane="bottomLeft" activeCell="A11" sqref="A11"/>
      <selection pane="bottomRight" activeCell="T210" sqref="T210"/>
    </sheetView>
  </sheetViews>
  <sheetFormatPr baseColWidth="10" defaultColWidth="11" defaultRowHeight="12" x14ac:dyDescent="0.2"/>
  <cols>
    <col min="1" max="1" width="10" style="8" customWidth="1"/>
    <col min="2" max="2" width="25.28515625" style="8" customWidth="1"/>
    <col min="3" max="3" width="13.42578125" style="53" customWidth="1"/>
    <col min="4" max="4" width="10.42578125" style="53" customWidth="1"/>
    <col min="5" max="5" width="9" style="53" customWidth="1"/>
    <col min="6" max="6" width="8.140625" style="53" customWidth="1"/>
    <col min="7" max="7" width="8.5703125" style="53" customWidth="1"/>
    <col min="8" max="8" width="13.28515625" style="79" customWidth="1"/>
    <col min="9" max="9" width="10.42578125" style="53" customWidth="1"/>
    <col min="10" max="10" width="10.7109375" style="53" bestFit="1" customWidth="1"/>
    <col min="11" max="11" width="12" style="53" bestFit="1" customWidth="1"/>
    <col min="12" max="13" width="10.7109375" style="8" customWidth="1"/>
    <col min="14" max="14" width="11.7109375" style="8" customWidth="1"/>
    <col min="15" max="15" width="12.140625" style="8" customWidth="1"/>
    <col min="16" max="16" width="10.85546875" style="8" customWidth="1"/>
    <col min="17" max="17" width="12" style="8" customWidth="1"/>
    <col min="18" max="18" width="12.71093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395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92"/>
      <c r="B9" s="93"/>
      <c r="C9" s="173"/>
      <c r="D9" s="14" t="s">
        <v>364</v>
      </c>
      <c r="E9" s="89" t="s">
        <v>365</v>
      </c>
      <c r="F9" s="90" t="s">
        <v>359</v>
      </c>
      <c r="G9" s="91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85559253.289999992</v>
      </c>
      <c r="E11" s="28">
        <f>+E12+E184+E197+E204+E210</f>
        <v>0</v>
      </c>
      <c r="F11" s="28">
        <f>+F12+F184+F197+F204+F210</f>
        <v>0</v>
      </c>
      <c r="G11" s="28">
        <f>+G12+G184+G197+G204+G210</f>
        <v>0</v>
      </c>
      <c r="H11" s="65">
        <f>+C11+D11+E11-F11-G11</f>
        <v>1661655920.29</v>
      </c>
      <c r="I11" s="28"/>
      <c r="J11" s="28">
        <f>+J12+J184+J197+J204+J210</f>
        <v>827120685.99000001</v>
      </c>
      <c r="K11" s="28">
        <f>+I11+J11</f>
        <v>827120685.99000001</v>
      </c>
      <c r="L11" s="28"/>
      <c r="M11" s="28">
        <f>+M12+M184+M197+M204+M210</f>
        <v>79002373.989999995</v>
      </c>
      <c r="N11" s="28">
        <f>+L11+M11</f>
        <v>79002373.989999995</v>
      </c>
      <c r="O11" s="28"/>
      <c r="P11" s="28">
        <f>+P12+P184+P197+P204+P210</f>
        <v>79002373.989999995</v>
      </c>
      <c r="Q11" s="28">
        <f>+O11+P11</f>
        <v>79002373.989999995</v>
      </c>
      <c r="R11" s="30">
        <f t="shared" ref="R11:R75" si="0">+H11-K11</f>
        <v>834535234.29999995</v>
      </c>
      <c r="S11" s="31">
        <f t="shared" ref="S11:S75" si="1">+N11-Q11</f>
        <v>0</v>
      </c>
      <c r="T11" s="70">
        <v>42936166</v>
      </c>
      <c r="U11" s="70">
        <f>+S11-T11</f>
        <v>-42936166</v>
      </c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51921188</v>
      </c>
      <c r="E12" s="29">
        <f>+E13+E120+E173</f>
        <v>0</v>
      </c>
      <c r="F12" s="29">
        <f>+F13+F120+F173</f>
        <v>0</v>
      </c>
      <c r="G12" s="29">
        <f>+G13+G120+G173</f>
        <v>0</v>
      </c>
      <c r="H12" s="65">
        <f t="shared" ref="H12:H76" si="2">+C12+D12+E12-F12-G12</f>
        <v>1458017855</v>
      </c>
      <c r="I12" s="29"/>
      <c r="J12" s="29">
        <f>+J13+J120+J173</f>
        <v>820082585.99000001</v>
      </c>
      <c r="K12" s="29">
        <f t="shared" ref="K12:K76" si="3">+I12+J12</f>
        <v>820082585.99000001</v>
      </c>
      <c r="L12" s="29"/>
      <c r="M12" s="29">
        <f>+M13+M120+M173</f>
        <v>71964273.989999995</v>
      </c>
      <c r="N12" s="29">
        <f t="shared" ref="N12:N76" si="4">+L12+M12</f>
        <v>71964273.989999995</v>
      </c>
      <c r="O12" s="29"/>
      <c r="P12" s="29">
        <f>+P13+P120+P173</f>
        <v>71964273.989999995</v>
      </c>
      <c r="Q12" s="29">
        <f t="shared" ref="Q12:Q76" si="5">+O12+P12</f>
        <v>71964273.989999995</v>
      </c>
      <c r="R12" s="35">
        <f t="shared" si="0"/>
        <v>637935269.00999999</v>
      </c>
      <c r="S12" s="36">
        <f t="shared" si="1"/>
        <v>0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0</v>
      </c>
      <c r="E13" s="29">
        <f>+E14+E66</f>
        <v>0</v>
      </c>
      <c r="F13" s="29">
        <f>+F14+F66</f>
        <v>0</v>
      </c>
      <c r="G13" s="29">
        <f>+G14+G66</f>
        <v>0</v>
      </c>
      <c r="H13" s="65">
        <f t="shared" si="2"/>
        <v>1065286557</v>
      </c>
      <c r="I13" s="29"/>
      <c r="J13" s="29">
        <f>+J14+J66</f>
        <v>747872160</v>
      </c>
      <c r="K13" s="29">
        <f t="shared" si="3"/>
        <v>747872160</v>
      </c>
      <c r="L13" s="29"/>
      <c r="M13" s="29">
        <f>+M14+M66</f>
        <v>66934920</v>
      </c>
      <c r="N13" s="29">
        <f t="shared" si="4"/>
        <v>66934920</v>
      </c>
      <c r="O13" s="29"/>
      <c r="P13" s="29">
        <f>+P14+P66</f>
        <v>66934920</v>
      </c>
      <c r="Q13" s="29">
        <f t="shared" si="5"/>
        <v>66934920</v>
      </c>
      <c r="R13" s="35">
        <f t="shared" si="0"/>
        <v>317414397</v>
      </c>
      <c r="S13" s="36">
        <f t="shared" si="1"/>
        <v>0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0</v>
      </c>
      <c r="E14" s="29">
        <f>+E15+E35+E39+E51</f>
        <v>0</v>
      </c>
      <c r="F14" s="29">
        <f>+F15+F35+F39+F51</f>
        <v>0</v>
      </c>
      <c r="G14" s="29">
        <f>+G15+G35+G39+G51</f>
        <v>0</v>
      </c>
      <c r="H14" s="65">
        <f t="shared" si="2"/>
        <v>499866954</v>
      </c>
      <c r="I14" s="29"/>
      <c r="J14" s="29">
        <f>+J15+J35+J39+J51</f>
        <v>295606632</v>
      </c>
      <c r="K14" s="29">
        <f t="shared" si="3"/>
        <v>295606632</v>
      </c>
      <c r="L14" s="29"/>
      <c r="M14" s="29">
        <f>+M15+M35+M39+M51</f>
        <v>22327352</v>
      </c>
      <c r="N14" s="29">
        <f t="shared" si="4"/>
        <v>22327352</v>
      </c>
      <c r="O14" s="29"/>
      <c r="P14" s="29">
        <f>+P15+P35+P39+P51</f>
        <v>22327352</v>
      </c>
      <c r="Q14" s="29">
        <f t="shared" si="5"/>
        <v>22327352</v>
      </c>
      <c r="R14" s="35">
        <f t="shared" si="0"/>
        <v>204260322</v>
      </c>
      <c r="S14" s="36">
        <f>+N14-Q14</f>
        <v>0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/>
      <c r="J15" s="29">
        <f>+J16+J17+J18+J19</f>
        <v>7309300</v>
      </c>
      <c r="K15" s="29">
        <f t="shared" si="3"/>
        <v>7309300</v>
      </c>
      <c r="L15" s="29"/>
      <c r="M15" s="29">
        <f>+M16+M17+M18+M19</f>
        <v>7309300</v>
      </c>
      <c r="N15" s="29">
        <f t="shared" si="4"/>
        <v>7309300</v>
      </c>
      <c r="O15" s="29"/>
      <c r="P15" s="29">
        <f>+P16+P17+P18+P19</f>
        <v>7309300</v>
      </c>
      <c r="Q15" s="29">
        <f t="shared" si="5"/>
        <v>7309300</v>
      </c>
      <c r="R15" s="35">
        <f t="shared" si="0"/>
        <v>95732489</v>
      </c>
      <c r="S15" s="36">
        <f t="shared" si="1"/>
        <v>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/>
      <c r="J16" s="38">
        <v>6546700</v>
      </c>
      <c r="K16" s="38">
        <f t="shared" si="3"/>
        <v>6546700</v>
      </c>
      <c r="L16" s="38"/>
      <c r="M16" s="38">
        <v>6546700</v>
      </c>
      <c r="N16" s="38">
        <f t="shared" si="4"/>
        <v>6546700</v>
      </c>
      <c r="O16" s="38"/>
      <c r="P16" s="38">
        <v>6546700</v>
      </c>
      <c r="Q16" s="38">
        <f t="shared" si="5"/>
        <v>6546700</v>
      </c>
      <c r="R16" s="39">
        <f t="shared" si="0"/>
        <v>72013700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/>
      <c r="J17" s="38"/>
      <c r="K17" s="38">
        <f t="shared" si="3"/>
        <v>0</v>
      </c>
      <c r="L17" s="38"/>
      <c r="M17" s="38"/>
      <c r="N17" s="38">
        <f t="shared" si="4"/>
        <v>0</v>
      </c>
      <c r="O17" s="38"/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/>
      <c r="J18" s="38"/>
      <c r="K18" s="38">
        <f t="shared" si="3"/>
        <v>0</v>
      </c>
      <c r="L18" s="38"/>
      <c r="M18" s="38"/>
      <c r="N18" s="38">
        <f t="shared" si="4"/>
        <v>0</v>
      </c>
      <c r="O18" s="38"/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/>
      <c r="J19" s="29">
        <f>SUM(J20:J33)</f>
        <v>762600</v>
      </c>
      <c r="K19" s="29">
        <f t="shared" si="3"/>
        <v>762600</v>
      </c>
      <c r="L19" s="29"/>
      <c r="M19" s="29">
        <f>SUM(M20:M33)</f>
        <v>762600</v>
      </c>
      <c r="N19" s="29">
        <f t="shared" si="4"/>
        <v>762600</v>
      </c>
      <c r="O19" s="29"/>
      <c r="P19" s="29">
        <f>SUM(P20:P33)</f>
        <v>762600</v>
      </c>
      <c r="Q19" s="29">
        <f t="shared" si="5"/>
        <v>762600</v>
      </c>
      <c r="R19" s="35">
        <f t="shared" si="0"/>
        <v>23718789</v>
      </c>
      <c r="S19" s="36">
        <f t="shared" si="1"/>
        <v>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/>
      <c r="J20" s="38"/>
      <c r="K20" s="38">
        <f t="shared" si="3"/>
        <v>0</v>
      </c>
      <c r="L20" s="38"/>
      <c r="M20" s="38"/>
      <c r="N20" s="38">
        <f t="shared" si="4"/>
        <v>0</v>
      </c>
      <c r="O20" s="38"/>
      <c r="P20" s="38"/>
      <c r="Q20" s="38">
        <f t="shared" si="5"/>
        <v>0</v>
      </c>
      <c r="R20" s="39">
        <f t="shared" si="0"/>
        <v>4800913</v>
      </c>
      <c r="S20" s="40">
        <f t="shared" si="1"/>
        <v>0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/>
      <c r="J21" s="38">
        <v>762600</v>
      </c>
      <c r="K21" s="38">
        <f t="shared" si="3"/>
        <v>762600</v>
      </c>
      <c r="L21" s="38"/>
      <c r="M21" s="38">
        <v>762600</v>
      </c>
      <c r="N21" s="38">
        <f t="shared" si="4"/>
        <v>762600</v>
      </c>
      <c r="O21" s="38"/>
      <c r="P21" s="38">
        <v>762600</v>
      </c>
      <c r="Q21" s="38">
        <f t="shared" si="5"/>
        <v>762600</v>
      </c>
      <c r="R21" s="39">
        <f t="shared" si="0"/>
        <v>8388600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/>
      <c r="J22" s="38"/>
      <c r="K22" s="38">
        <f t="shared" si="3"/>
        <v>0</v>
      </c>
      <c r="L22" s="38"/>
      <c r="M22" s="38"/>
      <c r="N22" s="38">
        <f t="shared" si="4"/>
        <v>0</v>
      </c>
      <c r="O22" s="38"/>
      <c r="P22" s="38"/>
      <c r="Q22" s="38">
        <f t="shared" si="5"/>
        <v>0</v>
      </c>
      <c r="R22" s="39">
        <f t="shared" si="0"/>
        <v>3273350</v>
      </c>
      <c r="S22" s="40">
        <f t="shared" si="1"/>
        <v>0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/>
      <c r="J23" s="38"/>
      <c r="K23" s="38">
        <f t="shared" si="3"/>
        <v>0</v>
      </c>
      <c r="L23" s="38"/>
      <c r="M23" s="38"/>
      <c r="N23" s="38">
        <f t="shared" si="4"/>
        <v>0</v>
      </c>
      <c r="O23" s="38"/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/>
      <c r="J24" s="38"/>
      <c r="K24" s="38">
        <f t="shared" si="3"/>
        <v>0</v>
      </c>
      <c r="L24" s="38"/>
      <c r="M24" s="38"/>
      <c r="N24" s="38">
        <f t="shared" si="4"/>
        <v>0</v>
      </c>
      <c r="O24" s="38"/>
      <c r="P24" s="38"/>
      <c r="Q24" s="38">
        <f t="shared" si="5"/>
        <v>0</v>
      </c>
      <c r="R24" s="39">
        <f t="shared" si="0"/>
        <v>436447</v>
      </c>
      <c r="S24" s="40">
        <f t="shared" si="1"/>
        <v>0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/>
      <c r="J25" s="38"/>
      <c r="K25" s="38">
        <f t="shared" si="3"/>
        <v>0</v>
      </c>
      <c r="L25" s="38"/>
      <c r="M25" s="38"/>
      <c r="N25" s="38">
        <f t="shared" si="4"/>
        <v>0</v>
      </c>
      <c r="O25" s="38"/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/>
      <c r="J26" s="38"/>
      <c r="K26" s="38">
        <f t="shared" si="3"/>
        <v>0</v>
      </c>
      <c r="L26" s="38"/>
      <c r="M26" s="38"/>
      <c r="N26" s="38">
        <f t="shared" si="4"/>
        <v>0</v>
      </c>
      <c r="O26" s="38"/>
      <c r="P26" s="38"/>
      <c r="Q26" s="38">
        <f t="shared" si="5"/>
        <v>0</v>
      </c>
      <c r="R26" s="39">
        <f t="shared" si="0"/>
        <v>6819479</v>
      </c>
      <c r="S26" s="40">
        <f t="shared" si="1"/>
        <v>0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/>
      <c r="J27" s="38"/>
      <c r="K27" s="38">
        <f t="shared" si="3"/>
        <v>0</v>
      </c>
      <c r="L27" s="38"/>
      <c r="M27" s="38"/>
      <c r="N27" s="38">
        <f t="shared" si="4"/>
        <v>0</v>
      </c>
      <c r="O27" s="38"/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/>
      <c r="J28" s="38"/>
      <c r="K28" s="38">
        <f t="shared" si="3"/>
        <v>0</v>
      </c>
      <c r="L28" s="38"/>
      <c r="M28" s="38"/>
      <c r="N28" s="38">
        <f t="shared" si="4"/>
        <v>0</v>
      </c>
      <c r="O28" s="38"/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/>
      <c r="J29" s="38"/>
      <c r="K29" s="38">
        <f t="shared" si="3"/>
        <v>0</v>
      </c>
      <c r="L29" s="38"/>
      <c r="M29" s="38"/>
      <c r="N29" s="38">
        <f t="shared" si="4"/>
        <v>0</v>
      </c>
      <c r="O29" s="38"/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/>
      <c r="J30" s="38"/>
      <c r="K30" s="38">
        <f t="shared" si="3"/>
        <v>0</v>
      </c>
      <c r="L30" s="38"/>
      <c r="M30" s="38"/>
      <c r="N30" s="38">
        <f t="shared" si="4"/>
        <v>0</v>
      </c>
      <c r="O30" s="38"/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/>
      <c r="J31" s="38"/>
      <c r="K31" s="38">
        <f t="shared" si="3"/>
        <v>0</v>
      </c>
      <c r="L31" s="38"/>
      <c r="M31" s="38"/>
      <c r="N31" s="38">
        <f t="shared" si="4"/>
        <v>0</v>
      </c>
      <c r="O31" s="38"/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/>
      <c r="J32" s="38"/>
      <c r="K32" s="38">
        <f t="shared" si="3"/>
        <v>0</v>
      </c>
      <c r="L32" s="38"/>
      <c r="M32" s="38"/>
      <c r="N32" s="38">
        <f t="shared" si="4"/>
        <v>0</v>
      </c>
      <c r="O32" s="38"/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1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/>
      <c r="J33" s="29">
        <f>+J34</f>
        <v>0</v>
      </c>
      <c r="K33" s="29">
        <f t="shared" si="3"/>
        <v>0</v>
      </c>
      <c r="L33" s="29"/>
      <c r="M33" s="29">
        <f>+M34</f>
        <v>0</v>
      </c>
      <c r="N33" s="29">
        <f t="shared" si="4"/>
        <v>0</v>
      </c>
      <c r="O33" s="29"/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1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/>
      <c r="J34" s="38"/>
      <c r="K34" s="38">
        <f t="shared" si="3"/>
        <v>0</v>
      </c>
      <c r="L34" s="38"/>
      <c r="M34" s="38"/>
      <c r="N34" s="38">
        <f t="shared" si="4"/>
        <v>0</v>
      </c>
      <c r="O34" s="38"/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1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0</v>
      </c>
      <c r="E35" s="29">
        <f>SUM(E36:E38)</f>
        <v>0</v>
      </c>
      <c r="F35" s="29">
        <f>SUM(F36:F38)</f>
        <v>0</v>
      </c>
      <c r="G35" s="29">
        <f>SUM(G36:G38)</f>
        <v>0</v>
      </c>
      <c r="H35" s="65">
        <f t="shared" si="2"/>
        <v>364958624</v>
      </c>
      <c r="I35" s="29"/>
      <c r="J35" s="29">
        <f>SUM(J36:J38)</f>
        <v>286331312</v>
      </c>
      <c r="K35" s="29">
        <f t="shared" si="3"/>
        <v>286331312</v>
      </c>
      <c r="L35" s="29"/>
      <c r="M35" s="29">
        <f>SUM(M36:M38)</f>
        <v>15018052</v>
      </c>
      <c r="N35" s="29">
        <f t="shared" si="4"/>
        <v>15018052</v>
      </c>
      <c r="O35" s="29"/>
      <c r="P35" s="29">
        <f>SUM(P36:P38)</f>
        <v>15018052</v>
      </c>
      <c r="Q35" s="29">
        <f t="shared" si="5"/>
        <v>15018052</v>
      </c>
      <c r="R35" s="35">
        <f t="shared" si="0"/>
        <v>78627312</v>
      </c>
      <c r="S35" s="36">
        <f t="shared" si="1"/>
        <v>0</v>
      </c>
      <c r="T35" s="70"/>
      <c r="U35" s="70"/>
    </row>
    <row r="36" spans="1:21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/>
      <c r="J36" s="38"/>
      <c r="K36" s="38">
        <f t="shared" si="3"/>
        <v>0</v>
      </c>
      <c r="L36" s="38"/>
      <c r="M36" s="38"/>
      <c r="N36" s="38">
        <f t="shared" si="4"/>
        <v>0</v>
      </c>
      <c r="O36" s="38"/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1" ht="15" customHeight="1" x14ac:dyDescent="0.2">
      <c r="A37" s="6" t="s">
        <v>52</v>
      </c>
      <c r="B37" s="59" t="s">
        <v>53</v>
      </c>
      <c r="C37" s="64">
        <v>114324624</v>
      </c>
      <c r="D37" s="37"/>
      <c r="E37" s="38"/>
      <c r="F37" s="38"/>
      <c r="G37" s="38"/>
      <c r="H37" s="64">
        <f t="shared" si="2"/>
        <v>114324624</v>
      </c>
      <c r="I37" s="38"/>
      <c r="J37" s="38">
        <v>99402312</v>
      </c>
      <c r="K37" s="38">
        <f t="shared" si="3"/>
        <v>99402312</v>
      </c>
      <c r="L37" s="38"/>
      <c r="M37" s="38">
        <v>9527052</v>
      </c>
      <c r="N37" s="38">
        <f t="shared" si="4"/>
        <v>9527052</v>
      </c>
      <c r="O37" s="38"/>
      <c r="P37" s="38">
        <v>9527052</v>
      </c>
      <c r="Q37" s="38">
        <f t="shared" si="5"/>
        <v>9527052</v>
      </c>
      <c r="R37" s="39">
        <f t="shared" si="0"/>
        <v>14922312</v>
      </c>
      <c r="S37" s="40">
        <f t="shared" si="1"/>
        <v>0</v>
      </c>
    </row>
    <row r="38" spans="1:21" ht="15" customHeight="1" x14ac:dyDescent="0.2">
      <c r="A38" s="6" t="s">
        <v>54</v>
      </c>
      <c r="B38" s="59" t="s">
        <v>55</v>
      </c>
      <c r="C38" s="64">
        <v>250634000</v>
      </c>
      <c r="D38" s="37"/>
      <c r="E38" s="38"/>
      <c r="F38" s="38"/>
      <c r="G38" s="38"/>
      <c r="H38" s="64">
        <f t="shared" si="2"/>
        <v>250634000</v>
      </c>
      <c r="I38" s="38"/>
      <c r="J38" s="38">
        <v>186929000</v>
      </c>
      <c r="K38" s="38">
        <f t="shared" si="3"/>
        <v>186929000</v>
      </c>
      <c r="L38" s="38"/>
      <c r="M38" s="38">
        <v>5491000</v>
      </c>
      <c r="N38" s="38">
        <f t="shared" si="4"/>
        <v>5491000</v>
      </c>
      <c r="O38" s="38"/>
      <c r="P38" s="38">
        <v>5491000</v>
      </c>
      <c r="Q38" s="38">
        <f t="shared" si="5"/>
        <v>5491000</v>
      </c>
      <c r="R38" s="39">
        <f t="shared" si="0"/>
        <v>63705000</v>
      </c>
      <c r="S38" s="40">
        <f t="shared" si="1"/>
        <v>0</v>
      </c>
    </row>
    <row r="39" spans="1:21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/>
      <c r="J39" s="29">
        <f>+J40+J45</f>
        <v>818560</v>
      </c>
      <c r="K39" s="29">
        <f t="shared" si="3"/>
        <v>818560</v>
      </c>
      <c r="L39" s="29"/>
      <c r="M39" s="29">
        <f>+M40+M45</f>
        <v>0</v>
      </c>
      <c r="N39" s="29">
        <f t="shared" si="4"/>
        <v>0</v>
      </c>
      <c r="O39" s="29"/>
      <c r="P39" s="29">
        <f>+P40+P45</f>
        <v>0</v>
      </c>
      <c r="Q39" s="29">
        <f t="shared" si="5"/>
        <v>0</v>
      </c>
      <c r="R39" s="35">
        <f t="shared" si="0"/>
        <v>9004160</v>
      </c>
      <c r="S39" s="36">
        <f t="shared" si="1"/>
        <v>0</v>
      </c>
      <c r="T39" s="70"/>
      <c r="U39" s="70"/>
    </row>
    <row r="40" spans="1:21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/>
      <c r="J40" s="38">
        <f>SUM(J41:J44)</f>
        <v>0</v>
      </c>
      <c r="K40" s="38">
        <f t="shared" si="3"/>
        <v>0</v>
      </c>
      <c r="L40" s="38"/>
      <c r="M40" s="38">
        <f>SUM(M41:M44)</f>
        <v>0</v>
      </c>
      <c r="N40" s="38">
        <f t="shared" si="4"/>
        <v>0</v>
      </c>
      <c r="O40" s="38"/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</row>
    <row r="41" spans="1:21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/>
      <c r="J41" s="38"/>
      <c r="K41" s="38">
        <f t="shared" si="3"/>
        <v>0</v>
      </c>
      <c r="L41" s="38"/>
      <c r="M41" s="38"/>
      <c r="N41" s="38">
        <f t="shared" si="4"/>
        <v>0</v>
      </c>
      <c r="O41" s="38"/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</row>
    <row r="42" spans="1:21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/>
      <c r="J42" s="38"/>
      <c r="K42" s="38">
        <f t="shared" si="3"/>
        <v>0</v>
      </c>
      <c r="L42" s="38"/>
      <c r="M42" s="38"/>
      <c r="N42" s="38">
        <f t="shared" si="4"/>
        <v>0</v>
      </c>
      <c r="O42" s="38"/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</row>
    <row r="43" spans="1:21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/>
      <c r="J43" s="38"/>
      <c r="K43" s="38">
        <f t="shared" si="3"/>
        <v>0</v>
      </c>
      <c r="L43" s="38"/>
      <c r="M43" s="38"/>
      <c r="N43" s="38">
        <f t="shared" si="4"/>
        <v>0</v>
      </c>
      <c r="O43" s="38"/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</row>
    <row r="44" spans="1:21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/>
      <c r="J44" s="38"/>
      <c r="K44" s="38">
        <f t="shared" si="3"/>
        <v>0</v>
      </c>
      <c r="L44" s="38"/>
      <c r="M44" s="38"/>
      <c r="N44" s="38">
        <f t="shared" si="4"/>
        <v>0</v>
      </c>
      <c r="O44" s="38"/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</row>
    <row r="45" spans="1:21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/>
      <c r="J45" s="38">
        <f>SUM(J46:J50)</f>
        <v>818560</v>
      </c>
      <c r="K45" s="38">
        <f t="shared" si="3"/>
        <v>818560</v>
      </c>
      <c r="L45" s="38"/>
      <c r="M45" s="38">
        <f>SUM(M46:M50)</f>
        <v>0</v>
      </c>
      <c r="N45" s="38">
        <f t="shared" si="4"/>
        <v>0</v>
      </c>
      <c r="O45" s="38"/>
      <c r="P45" s="38">
        <f>SUM(P46:P50)</f>
        <v>0</v>
      </c>
      <c r="Q45" s="38">
        <f t="shared" si="5"/>
        <v>0</v>
      </c>
      <c r="R45" s="39">
        <f t="shared" si="0"/>
        <v>9004160</v>
      </c>
      <c r="S45" s="40">
        <f t="shared" si="1"/>
        <v>0</v>
      </c>
    </row>
    <row r="46" spans="1:21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/>
      <c r="J46" s="38">
        <v>556560</v>
      </c>
      <c r="K46" s="38">
        <f t="shared" si="3"/>
        <v>556560</v>
      </c>
      <c r="L46" s="38"/>
      <c r="M46" s="38"/>
      <c r="N46" s="38">
        <f t="shared" si="4"/>
        <v>0</v>
      </c>
      <c r="O46" s="38"/>
      <c r="P46" s="38"/>
      <c r="Q46" s="38">
        <f t="shared" si="5"/>
        <v>0</v>
      </c>
      <c r="R46" s="39">
        <f t="shared" si="0"/>
        <v>6122160</v>
      </c>
      <c r="S46" s="40">
        <f t="shared" si="1"/>
        <v>0</v>
      </c>
    </row>
    <row r="47" spans="1:21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/>
      <c r="J47" s="38"/>
      <c r="K47" s="38">
        <f t="shared" si="3"/>
        <v>0</v>
      </c>
      <c r="L47" s="38"/>
      <c r="M47" s="38"/>
      <c r="N47" s="38">
        <f t="shared" si="4"/>
        <v>0</v>
      </c>
      <c r="O47" s="38"/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</row>
    <row r="48" spans="1:21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/>
      <c r="J48" s="38"/>
      <c r="K48" s="38">
        <f t="shared" si="3"/>
        <v>0</v>
      </c>
      <c r="L48" s="38"/>
      <c r="M48" s="38"/>
      <c r="N48" s="38">
        <f t="shared" si="4"/>
        <v>0</v>
      </c>
      <c r="O48" s="38"/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/>
      <c r="J49" s="38"/>
      <c r="K49" s="38">
        <f t="shared" si="3"/>
        <v>0</v>
      </c>
      <c r="L49" s="38"/>
      <c r="M49" s="38"/>
      <c r="N49" s="38">
        <f t="shared" si="4"/>
        <v>0</v>
      </c>
      <c r="O49" s="38"/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/>
      <c r="J50" s="38">
        <v>262000</v>
      </c>
      <c r="K50" s="38">
        <f t="shared" si="3"/>
        <v>262000</v>
      </c>
      <c r="L50" s="38"/>
      <c r="M50" s="38"/>
      <c r="N50" s="38">
        <f t="shared" si="4"/>
        <v>0</v>
      </c>
      <c r="O50" s="38"/>
      <c r="P50" s="38"/>
      <c r="Q50" s="38">
        <f t="shared" si="5"/>
        <v>0</v>
      </c>
      <c r="R50" s="39">
        <f t="shared" si="0"/>
        <v>2882000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0</v>
      </c>
      <c r="F51" s="29">
        <f>+F52+F57</f>
        <v>0</v>
      </c>
      <c r="G51" s="29">
        <f>+G52+G57</f>
        <v>0</v>
      </c>
      <c r="H51" s="65">
        <f t="shared" si="2"/>
        <v>22043821</v>
      </c>
      <c r="I51" s="29"/>
      <c r="J51" s="29">
        <f>+J52+J57</f>
        <v>1147460</v>
      </c>
      <c r="K51" s="29">
        <f t="shared" si="3"/>
        <v>1147460</v>
      </c>
      <c r="L51" s="29"/>
      <c r="M51" s="29">
        <f>+M52+M57</f>
        <v>0</v>
      </c>
      <c r="N51" s="29">
        <f t="shared" si="4"/>
        <v>0</v>
      </c>
      <c r="O51" s="29"/>
      <c r="P51" s="29">
        <f>+P52+P57</f>
        <v>0</v>
      </c>
      <c r="Q51" s="29">
        <f t="shared" si="5"/>
        <v>0</v>
      </c>
      <c r="R51" s="35">
        <f t="shared" si="0"/>
        <v>20896361</v>
      </c>
      <c r="S51" s="36">
        <f t="shared" si="1"/>
        <v>0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/>
      <c r="J52" s="38">
        <f>SUM(J53:J56)</f>
        <v>0</v>
      </c>
      <c r="K52" s="38">
        <f t="shared" si="3"/>
        <v>0</v>
      </c>
      <c r="L52" s="38"/>
      <c r="M52" s="38">
        <f>SUM(M53:M56)</f>
        <v>0</v>
      </c>
      <c r="N52" s="38">
        <f t="shared" si="4"/>
        <v>0</v>
      </c>
      <c r="O52" s="38"/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/>
      <c r="J53" s="38"/>
      <c r="K53" s="38">
        <f t="shared" si="3"/>
        <v>0</v>
      </c>
      <c r="L53" s="38"/>
      <c r="M53" s="38"/>
      <c r="N53" s="38">
        <f t="shared" si="4"/>
        <v>0</v>
      </c>
      <c r="O53" s="38"/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/>
      <c r="J54" s="38"/>
      <c r="K54" s="38">
        <f t="shared" si="3"/>
        <v>0</v>
      </c>
      <c r="L54" s="38"/>
      <c r="M54" s="38"/>
      <c r="N54" s="38">
        <f t="shared" si="4"/>
        <v>0</v>
      </c>
      <c r="O54" s="38"/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/>
      <c r="J55" s="38"/>
      <c r="K55" s="38">
        <f t="shared" si="3"/>
        <v>0</v>
      </c>
      <c r="L55" s="38"/>
      <c r="M55" s="38"/>
      <c r="N55" s="38">
        <f t="shared" si="4"/>
        <v>0</v>
      </c>
      <c r="O55" s="38"/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/>
      <c r="J56" s="38"/>
      <c r="K56" s="38">
        <f t="shared" si="3"/>
        <v>0</v>
      </c>
      <c r="L56" s="38"/>
      <c r="M56" s="38"/>
      <c r="N56" s="38">
        <f t="shared" si="4"/>
        <v>0</v>
      </c>
      <c r="O56" s="38"/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6">SUM(D58:D65)</f>
        <v>0</v>
      </c>
      <c r="E57" s="38">
        <f t="shared" si="6"/>
        <v>0</v>
      </c>
      <c r="F57" s="38">
        <f t="shared" si="6"/>
        <v>0</v>
      </c>
      <c r="G57" s="38">
        <f t="shared" si="6"/>
        <v>0</v>
      </c>
      <c r="H57" s="64">
        <f t="shared" si="2"/>
        <v>22043821</v>
      </c>
      <c r="I57" s="38"/>
      <c r="J57" s="38">
        <f>SUM(J58:J65)</f>
        <v>1147460</v>
      </c>
      <c r="K57" s="38">
        <f t="shared" si="3"/>
        <v>1147460</v>
      </c>
      <c r="L57" s="38"/>
      <c r="M57" s="38">
        <f>SUM(M58:M65)</f>
        <v>0</v>
      </c>
      <c r="N57" s="38">
        <f t="shared" si="4"/>
        <v>0</v>
      </c>
      <c r="O57" s="38"/>
      <c r="P57" s="38">
        <f>SUM(P58:P65)</f>
        <v>0</v>
      </c>
      <c r="Q57" s="38">
        <f t="shared" si="5"/>
        <v>0</v>
      </c>
      <c r="R57" s="39">
        <f t="shared" si="0"/>
        <v>20896361</v>
      </c>
      <c r="S57" s="40">
        <f t="shared" si="1"/>
        <v>0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/>
      <c r="J58" s="38"/>
      <c r="K58" s="38">
        <f t="shared" si="3"/>
        <v>0</v>
      </c>
      <c r="L58" s="38"/>
      <c r="M58" s="38"/>
      <c r="N58" s="38">
        <f t="shared" si="4"/>
        <v>0</v>
      </c>
      <c r="O58" s="38"/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/>
      <c r="J59" s="38">
        <v>785660</v>
      </c>
      <c r="K59" s="38">
        <f t="shared" si="3"/>
        <v>785660</v>
      </c>
      <c r="L59" s="38"/>
      <c r="M59" s="38"/>
      <c r="N59" s="38">
        <f t="shared" si="4"/>
        <v>0</v>
      </c>
      <c r="O59" s="38"/>
      <c r="P59" s="38"/>
      <c r="Q59" s="38">
        <f t="shared" si="5"/>
        <v>0</v>
      </c>
      <c r="R59" s="39">
        <f t="shared" si="0"/>
        <v>8642260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/>
      <c r="J60" s="38"/>
      <c r="K60" s="38">
        <f t="shared" si="3"/>
        <v>0</v>
      </c>
      <c r="L60" s="38"/>
      <c r="M60" s="38"/>
      <c r="N60" s="38">
        <f t="shared" si="4"/>
        <v>0</v>
      </c>
      <c r="O60" s="38"/>
      <c r="P60" s="38"/>
      <c r="Q60" s="38">
        <f t="shared" si="5"/>
        <v>0</v>
      </c>
      <c r="R60" s="39">
        <f t="shared" si="0"/>
        <v>7387769</v>
      </c>
      <c r="S60" s="40">
        <f t="shared" si="1"/>
        <v>0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/>
      <c r="J61" s="38">
        <v>34300</v>
      </c>
      <c r="K61" s="38">
        <f t="shared" si="3"/>
        <v>34300</v>
      </c>
      <c r="L61" s="38"/>
      <c r="M61" s="38"/>
      <c r="N61" s="38">
        <f t="shared" si="4"/>
        <v>0</v>
      </c>
      <c r="O61" s="38"/>
      <c r="P61" s="38"/>
      <c r="Q61" s="38">
        <f t="shared" si="5"/>
        <v>0</v>
      </c>
      <c r="R61" s="39">
        <f t="shared" si="0"/>
        <v>377300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/>
      <c r="J62" s="38"/>
      <c r="K62" s="38">
        <f t="shared" si="3"/>
        <v>0</v>
      </c>
      <c r="L62" s="38"/>
      <c r="M62" s="38"/>
      <c r="N62" s="38">
        <f t="shared" si="4"/>
        <v>0</v>
      </c>
      <c r="O62" s="38"/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/>
      <c r="H63" s="64">
        <f t="shared" si="2"/>
        <v>2358000</v>
      </c>
      <c r="I63" s="38"/>
      <c r="J63" s="38">
        <v>196500</v>
      </c>
      <c r="K63" s="38">
        <f t="shared" si="3"/>
        <v>196500</v>
      </c>
      <c r="L63" s="38"/>
      <c r="M63" s="38"/>
      <c r="N63" s="38">
        <f t="shared" si="4"/>
        <v>0</v>
      </c>
      <c r="O63" s="38"/>
      <c r="P63" s="38"/>
      <c r="Q63" s="38">
        <f t="shared" si="5"/>
        <v>0</v>
      </c>
      <c r="R63" s="39">
        <f t="shared" si="0"/>
        <v>2161500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/>
      <c r="F64" s="38"/>
      <c r="G64" s="38"/>
      <c r="H64" s="64">
        <f t="shared" si="2"/>
        <v>1572000</v>
      </c>
      <c r="I64" s="38"/>
      <c r="J64" s="38">
        <v>131000</v>
      </c>
      <c r="K64" s="38">
        <f t="shared" si="3"/>
        <v>131000</v>
      </c>
      <c r="L64" s="38"/>
      <c r="M64" s="38"/>
      <c r="N64" s="38">
        <f t="shared" si="4"/>
        <v>0</v>
      </c>
      <c r="O64" s="38"/>
      <c r="P64" s="38"/>
      <c r="Q64" s="38">
        <f t="shared" si="5"/>
        <v>0</v>
      </c>
      <c r="R64" s="39">
        <f t="shared" si="0"/>
        <v>1441000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/>
      <c r="F65" s="38"/>
      <c r="G65" s="38"/>
      <c r="H65" s="64">
        <f t="shared" si="2"/>
        <v>886532</v>
      </c>
      <c r="I65" s="38"/>
      <c r="J65" s="38"/>
      <c r="K65" s="38">
        <f t="shared" si="3"/>
        <v>0</v>
      </c>
      <c r="L65" s="38"/>
      <c r="M65" s="38"/>
      <c r="N65" s="38">
        <f t="shared" si="4"/>
        <v>0</v>
      </c>
      <c r="O65" s="38"/>
      <c r="P65" s="38"/>
      <c r="Q65" s="38">
        <f t="shared" si="5"/>
        <v>0</v>
      </c>
      <c r="R65" s="39">
        <f t="shared" si="0"/>
        <v>886532</v>
      </c>
      <c r="S65" s="40">
        <f t="shared" si="1"/>
        <v>0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0</v>
      </c>
      <c r="E66" s="29">
        <f>+E67+E87+E91+E105</f>
        <v>0</v>
      </c>
      <c r="F66" s="29">
        <f>+F67+F87+F91+F105</f>
        <v>0</v>
      </c>
      <c r="G66" s="29">
        <f>+G67+G87+G91+G105</f>
        <v>0</v>
      </c>
      <c r="H66" s="65">
        <f t="shared" si="2"/>
        <v>565419603</v>
      </c>
      <c r="I66" s="29"/>
      <c r="J66" s="29">
        <f>+J67+J87+J91+J105</f>
        <v>452265528</v>
      </c>
      <c r="K66" s="29">
        <f t="shared" si="3"/>
        <v>452265528</v>
      </c>
      <c r="L66" s="29"/>
      <c r="M66" s="29">
        <f>+M67+M87+M91+M105</f>
        <v>44607568</v>
      </c>
      <c r="N66" s="29">
        <f t="shared" si="4"/>
        <v>44607568</v>
      </c>
      <c r="O66" s="29"/>
      <c r="P66" s="29">
        <f>+P67+P87+P91+P105</f>
        <v>44607568</v>
      </c>
      <c r="Q66" s="29">
        <f t="shared" si="5"/>
        <v>44607568</v>
      </c>
      <c r="R66" s="35">
        <f t="shared" si="0"/>
        <v>113154075</v>
      </c>
      <c r="S66" s="36">
        <f t="shared" si="1"/>
        <v>0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/>
      <c r="J67" s="29">
        <f>+J68+J69+J70+J71</f>
        <v>4917568</v>
      </c>
      <c r="K67" s="29">
        <f t="shared" si="3"/>
        <v>4917568</v>
      </c>
      <c r="L67" s="29"/>
      <c r="M67" s="29">
        <f>+M68+M69+M70+M71</f>
        <v>4917568</v>
      </c>
      <c r="N67" s="29">
        <f t="shared" si="4"/>
        <v>4917568</v>
      </c>
      <c r="O67" s="29"/>
      <c r="P67" s="29">
        <f>+P68+P69+P70+P71</f>
        <v>4917568</v>
      </c>
      <c r="Q67" s="29">
        <f t="shared" si="5"/>
        <v>4917568</v>
      </c>
      <c r="R67" s="35">
        <f t="shared" si="0"/>
        <v>72330010</v>
      </c>
      <c r="S67" s="36">
        <f t="shared" si="1"/>
        <v>0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/>
      <c r="J68" s="38">
        <v>4738000</v>
      </c>
      <c r="K68" s="38">
        <f t="shared" si="3"/>
        <v>4738000</v>
      </c>
      <c r="L68" s="38"/>
      <c r="M68" s="38">
        <v>4738000</v>
      </c>
      <c r="N68" s="38">
        <f t="shared" si="4"/>
        <v>4738000</v>
      </c>
      <c r="O68" s="38"/>
      <c r="P68" s="38">
        <v>4738000</v>
      </c>
      <c r="Q68" s="38">
        <f t="shared" si="5"/>
        <v>4738000</v>
      </c>
      <c r="R68" s="39">
        <f t="shared" si="0"/>
        <v>52118000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/>
      <c r="J69" s="38"/>
      <c r="K69" s="38">
        <f t="shared" si="3"/>
        <v>0</v>
      </c>
      <c r="L69" s="38"/>
      <c r="M69" s="38"/>
      <c r="N69" s="38">
        <f t="shared" si="4"/>
        <v>0</v>
      </c>
      <c r="O69" s="38"/>
      <c r="P69" s="38"/>
      <c r="Q69" s="38">
        <f t="shared" si="5"/>
        <v>0</v>
      </c>
      <c r="R69" s="39">
        <f t="shared" si="0"/>
        <v>7000000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/>
      <c r="J70" s="38"/>
      <c r="K70" s="38">
        <f t="shared" si="3"/>
        <v>0</v>
      </c>
      <c r="L70" s="38"/>
      <c r="M70" s="38"/>
      <c r="N70" s="38">
        <f t="shared" si="4"/>
        <v>0</v>
      </c>
      <c r="O70" s="38"/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/>
      <c r="J71" s="38">
        <f>J72+J73+J74+J75+J76+J77+J78+J79+J80+J81+J82+J83+J84+J85</f>
        <v>179568</v>
      </c>
      <c r="K71" s="38">
        <f t="shared" si="3"/>
        <v>179568</v>
      </c>
      <c r="L71" s="38"/>
      <c r="M71" s="38">
        <f>M72+M73+M74+M75+M76+M77+M78+M79+M80+M81+M82+M83+M84+M85</f>
        <v>179568</v>
      </c>
      <c r="N71" s="38">
        <f t="shared" si="4"/>
        <v>179568</v>
      </c>
      <c r="O71" s="38"/>
      <c r="P71" s="38">
        <f>P72+P73+P74+P75+P76+P77+P78+P79+P80+P81+P82+P83+P84+P85</f>
        <v>179568</v>
      </c>
      <c r="Q71" s="38">
        <f t="shared" si="5"/>
        <v>179568</v>
      </c>
      <c r="R71" s="39">
        <f t="shared" si="0"/>
        <v>13212010</v>
      </c>
      <c r="S71" s="40">
        <f t="shared" si="1"/>
        <v>0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/>
      <c r="J72" s="38"/>
      <c r="K72" s="38">
        <f t="shared" si="3"/>
        <v>0</v>
      </c>
      <c r="L72" s="38"/>
      <c r="M72" s="38"/>
      <c r="N72" s="38">
        <f t="shared" si="4"/>
        <v>0</v>
      </c>
      <c r="O72" s="38"/>
      <c r="P72" s="38"/>
      <c r="Q72" s="38">
        <f t="shared" si="5"/>
        <v>0</v>
      </c>
      <c r="R72" s="39">
        <f t="shared" si="0"/>
        <v>2586247</v>
      </c>
      <c r="S72" s="40">
        <f t="shared" si="1"/>
        <v>0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/>
      <c r="J73" s="38"/>
      <c r="K73" s="38">
        <f t="shared" si="3"/>
        <v>0</v>
      </c>
      <c r="L73" s="38"/>
      <c r="M73" s="38"/>
      <c r="N73" s="38">
        <f t="shared" si="4"/>
        <v>0</v>
      </c>
      <c r="O73" s="38"/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/>
      <c r="J74" s="38"/>
      <c r="K74" s="38">
        <f t="shared" si="3"/>
        <v>0</v>
      </c>
      <c r="L74" s="38"/>
      <c r="M74" s="38"/>
      <c r="N74" s="38">
        <f t="shared" si="4"/>
        <v>0</v>
      </c>
      <c r="O74" s="38"/>
      <c r="P74" s="38"/>
      <c r="Q74" s="38">
        <f t="shared" si="5"/>
        <v>0</v>
      </c>
      <c r="R74" s="39">
        <f t="shared" si="0"/>
        <v>2458795</v>
      </c>
      <c r="S74" s="40">
        <f t="shared" si="1"/>
        <v>0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/>
      <c r="J75" s="38"/>
      <c r="K75" s="38">
        <f t="shared" si="3"/>
        <v>0</v>
      </c>
      <c r="L75" s="38"/>
      <c r="M75" s="38"/>
      <c r="N75" s="38">
        <f t="shared" si="4"/>
        <v>0</v>
      </c>
      <c r="O75" s="38"/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/>
      <c r="J76" s="38"/>
      <c r="K76" s="38">
        <f t="shared" si="3"/>
        <v>0</v>
      </c>
      <c r="L76" s="38"/>
      <c r="M76" s="38"/>
      <c r="N76" s="38">
        <f t="shared" si="4"/>
        <v>0</v>
      </c>
      <c r="O76" s="38"/>
      <c r="P76" s="38"/>
      <c r="Q76" s="38">
        <f t="shared" si="5"/>
        <v>0</v>
      </c>
      <c r="R76" s="39">
        <f t="shared" ref="R76:R141" si="7">+H76-K76</f>
        <v>315866</v>
      </c>
      <c r="S76" s="40">
        <f t="shared" ref="S76:S141" si="8">+N76-Q76</f>
        <v>0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9">+C77+D77+E77-F77-G77</f>
        <v>695434</v>
      </c>
      <c r="I77" s="38"/>
      <c r="J77" s="38"/>
      <c r="K77" s="38">
        <f t="shared" ref="K77:K142" si="10">+I77+J77</f>
        <v>0</v>
      </c>
      <c r="L77" s="38"/>
      <c r="M77" s="38"/>
      <c r="N77" s="38">
        <f t="shared" ref="N77:N142" si="11">+L77+M77</f>
        <v>0</v>
      </c>
      <c r="O77" s="38"/>
      <c r="P77" s="38"/>
      <c r="Q77" s="38">
        <f t="shared" ref="Q77:Q142" si="12">+O77+P77</f>
        <v>0</v>
      </c>
      <c r="R77" s="39">
        <f t="shared" si="7"/>
        <v>695434</v>
      </c>
      <c r="S77" s="40">
        <f t="shared" si="8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9"/>
        <v>5180420</v>
      </c>
      <c r="I78" s="38"/>
      <c r="J78" s="38"/>
      <c r="K78" s="38">
        <f t="shared" si="10"/>
        <v>0</v>
      </c>
      <c r="L78" s="38"/>
      <c r="M78" s="38"/>
      <c r="N78" s="38">
        <f t="shared" si="11"/>
        <v>0</v>
      </c>
      <c r="O78" s="38"/>
      <c r="P78" s="38"/>
      <c r="Q78" s="38">
        <f t="shared" si="12"/>
        <v>0</v>
      </c>
      <c r="R78" s="39">
        <f t="shared" si="7"/>
        <v>5180420</v>
      </c>
      <c r="S78" s="40">
        <f t="shared" si="8"/>
        <v>0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9"/>
        <v>0</v>
      </c>
      <c r="I79" s="38"/>
      <c r="J79" s="38"/>
      <c r="K79" s="38">
        <f t="shared" si="10"/>
        <v>0</v>
      </c>
      <c r="L79" s="38"/>
      <c r="M79" s="38"/>
      <c r="N79" s="38">
        <f t="shared" si="11"/>
        <v>0</v>
      </c>
      <c r="O79" s="38"/>
      <c r="P79" s="38"/>
      <c r="Q79" s="38">
        <f t="shared" si="12"/>
        <v>0</v>
      </c>
      <c r="R79" s="39">
        <f t="shared" si="7"/>
        <v>0</v>
      </c>
      <c r="S79" s="40">
        <f t="shared" si="8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9"/>
        <v>877368</v>
      </c>
      <c r="I80" s="38"/>
      <c r="J80" s="38">
        <v>73114</v>
      </c>
      <c r="K80" s="38">
        <f t="shared" si="10"/>
        <v>73114</v>
      </c>
      <c r="L80" s="38"/>
      <c r="M80" s="38">
        <v>73114</v>
      </c>
      <c r="N80" s="38">
        <f t="shared" si="11"/>
        <v>73114</v>
      </c>
      <c r="O80" s="38"/>
      <c r="P80" s="38">
        <v>73114</v>
      </c>
      <c r="Q80" s="38">
        <f t="shared" si="12"/>
        <v>73114</v>
      </c>
      <c r="R80" s="39">
        <f t="shared" si="7"/>
        <v>804254</v>
      </c>
      <c r="S80" s="40">
        <f t="shared" si="8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9"/>
        <v>1277448</v>
      </c>
      <c r="I81" s="38"/>
      <c r="J81" s="38">
        <v>106454</v>
      </c>
      <c r="K81" s="38">
        <f t="shared" si="10"/>
        <v>106454</v>
      </c>
      <c r="L81" s="38"/>
      <c r="M81" s="38">
        <v>106454</v>
      </c>
      <c r="N81" s="38">
        <f t="shared" si="11"/>
        <v>106454</v>
      </c>
      <c r="O81" s="38"/>
      <c r="P81" s="38">
        <v>106454</v>
      </c>
      <c r="Q81" s="38">
        <f t="shared" si="12"/>
        <v>106454</v>
      </c>
      <c r="R81" s="39">
        <f t="shared" si="7"/>
        <v>1170994</v>
      </c>
      <c r="S81" s="40">
        <f t="shared" si="8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9"/>
        <v>0</v>
      </c>
      <c r="I82" s="38"/>
      <c r="J82" s="38"/>
      <c r="K82" s="38">
        <f t="shared" si="10"/>
        <v>0</v>
      </c>
      <c r="L82" s="38"/>
      <c r="M82" s="38"/>
      <c r="N82" s="38">
        <f t="shared" si="11"/>
        <v>0</v>
      </c>
      <c r="O82" s="38"/>
      <c r="P82" s="38"/>
      <c r="Q82" s="38">
        <f t="shared" si="12"/>
        <v>0</v>
      </c>
      <c r="R82" s="39">
        <f t="shared" si="7"/>
        <v>0</v>
      </c>
      <c r="S82" s="40">
        <f t="shared" si="8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9"/>
        <v>0</v>
      </c>
      <c r="I83" s="38"/>
      <c r="J83" s="38"/>
      <c r="K83" s="38">
        <f t="shared" si="10"/>
        <v>0</v>
      </c>
      <c r="L83" s="38"/>
      <c r="M83" s="38"/>
      <c r="N83" s="38">
        <f t="shared" si="11"/>
        <v>0</v>
      </c>
      <c r="O83" s="38"/>
      <c r="P83" s="38"/>
      <c r="Q83" s="38">
        <f t="shared" si="12"/>
        <v>0</v>
      </c>
      <c r="R83" s="39">
        <f t="shared" si="7"/>
        <v>0</v>
      </c>
      <c r="S83" s="40">
        <f t="shared" si="8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9"/>
        <v>0</v>
      </c>
      <c r="I84" s="38"/>
      <c r="J84" s="38"/>
      <c r="K84" s="38">
        <f t="shared" si="10"/>
        <v>0</v>
      </c>
      <c r="L84" s="38"/>
      <c r="M84" s="38"/>
      <c r="N84" s="38">
        <f t="shared" si="11"/>
        <v>0</v>
      </c>
      <c r="O84" s="38"/>
      <c r="P84" s="38"/>
      <c r="Q84" s="38">
        <f t="shared" si="12"/>
        <v>0</v>
      </c>
      <c r="R84" s="39">
        <f t="shared" si="7"/>
        <v>0</v>
      </c>
      <c r="S84" s="40">
        <f t="shared" si="8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9"/>
        <v>0</v>
      </c>
      <c r="I85" s="38"/>
      <c r="J85" s="38">
        <f>J86</f>
        <v>0</v>
      </c>
      <c r="K85" s="38">
        <f t="shared" si="10"/>
        <v>0</v>
      </c>
      <c r="L85" s="38"/>
      <c r="M85" s="38">
        <f>M86</f>
        <v>0</v>
      </c>
      <c r="N85" s="38">
        <f t="shared" si="11"/>
        <v>0</v>
      </c>
      <c r="O85" s="38"/>
      <c r="P85" s="38">
        <f>P86</f>
        <v>0</v>
      </c>
      <c r="Q85" s="38">
        <f t="shared" si="12"/>
        <v>0</v>
      </c>
      <c r="R85" s="39">
        <f t="shared" si="7"/>
        <v>0</v>
      </c>
      <c r="S85" s="40">
        <f t="shared" si="8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9"/>
        <v>0</v>
      </c>
      <c r="I86" s="38"/>
      <c r="J86" s="38"/>
      <c r="K86" s="38">
        <f t="shared" si="10"/>
        <v>0</v>
      </c>
      <c r="L86" s="38"/>
      <c r="M86" s="38"/>
      <c r="N86" s="38">
        <f t="shared" si="11"/>
        <v>0</v>
      </c>
      <c r="O86" s="38"/>
      <c r="P86" s="38"/>
      <c r="Q86" s="38">
        <f t="shared" si="12"/>
        <v>0</v>
      </c>
      <c r="R86" s="39">
        <f t="shared" si="7"/>
        <v>0</v>
      </c>
      <c r="S86" s="40">
        <f t="shared" si="8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0</v>
      </c>
      <c r="E87" s="29">
        <f>SUM(E88:E90)</f>
        <v>0</v>
      </c>
      <c r="F87" s="29">
        <f>SUM(F88:F90)</f>
        <v>0</v>
      </c>
      <c r="G87" s="29">
        <f>SUM(G88:G90)</f>
        <v>0</v>
      </c>
      <c r="H87" s="65">
        <f t="shared" si="9"/>
        <v>463716000</v>
      </c>
      <c r="I87" s="29"/>
      <c r="J87" s="29">
        <f>SUM(J88:J90)</f>
        <v>445834000</v>
      </c>
      <c r="K87" s="29">
        <f t="shared" si="10"/>
        <v>445834000</v>
      </c>
      <c r="L87" s="29"/>
      <c r="M87" s="29">
        <f>SUM(M88:M90)</f>
        <v>39690000</v>
      </c>
      <c r="N87" s="29">
        <f t="shared" si="11"/>
        <v>39690000</v>
      </c>
      <c r="O87" s="29"/>
      <c r="P87" s="29">
        <f>SUM(P88:P90)</f>
        <v>39690000</v>
      </c>
      <c r="Q87" s="29">
        <f t="shared" si="12"/>
        <v>39690000</v>
      </c>
      <c r="R87" s="35">
        <f t="shared" si="7"/>
        <v>17882000</v>
      </c>
      <c r="S87" s="36">
        <f t="shared" si="8"/>
        <v>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9"/>
        <v>0</v>
      </c>
      <c r="I88" s="38"/>
      <c r="J88" s="38"/>
      <c r="K88" s="38">
        <f t="shared" si="10"/>
        <v>0</v>
      </c>
      <c r="L88" s="38"/>
      <c r="M88" s="38"/>
      <c r="N88" s="38">
        <f t="shared" si="11"/>
        <v>0</v>
      </c>
      <c r="O88" s="38"/>
      <c r="P88" s="38"/>
      <c r="Q88" s="38">
        <f t="shared" si="12"/>
        <v>0</v>
      </c>
      <c r="R88" s="39">
        <f t="shared" si="7"/>
        <v>0</v>
      </c>
      <c r="S88" s="40">
        <f t="shared" si="8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/>
      <c r="E89" s="38"/>
      <c r="F89" s="38"/>
      <c r="G89" s="38"/>
      <c r="H89" s="64">
        <f t="shared" si="9"/>
        <v>199716000</v>
      </c>
      <c r="I89" s="38"/>
      <c r="J89" s="38">
        <v>188204000</v>
      </c>
      <c r="K89" s="38">
        <f t="shared" si="10"/>
        <v>188204000</v>
      </c>
      <c r="L89" s="38"/>
      <c r="M89" s="38">
        <v>22680000</v>
      </c>
      <c r="N89" s="38">
        <f t="shared" si="11"/>
        <v>22680000</v>
      </c>
      <c r="O89" s="38"/>
      <c r="P89" s="38">
        <v>22680000</v>
      </c>
      <c r="Q89" s="38">
        <f t="shared" si="12"/>
        <v>22680000</v>
      </c>
      <c r="R89" s="39">
        <f t="shared" si="7"/>
        <v>11512000</v>
      </c>
      <c r="S89" s="40">
        <f t="shared" si="8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/>
      <c r="E90" s="38"/>
      <c r="F90" s="38"/>
      <c r="G90" s="38"/>
      <c r="H90" s="64">
        <f t="shared" si="9"/>
        <v>264000000</v>
      </c>
      <c r="I90" s="38"/>
      <c r="J90" s="38">
        <v>257630000</v>
      </c>
      <c r="K90" s="38">
        <f t="shared" si="10"/>
        <v>257630000</v>
      </c>
      <c r="L90" s="38"/>
      <c r="M90" s="38">
        <v>17010000</v>
      </c>
      <c r="N90" s="38">
        <f t="shared" si="11"/>
        <v>17010000</v>
      </c>
      <c r="O90" s="38"/>
      <c r="P90" s="38">
        <v>17010000</v>
      </c>
      <c r="Q90" s="38">
        <f t="shared" si="12"/>
        <v>17010000</v>
      </c>
      <c r="R90" s="39">
        <f t="shared" si="7"/>
        <v>6370000</v>
      </c>
      <c r="S90" s="40">
        <f t="shared" si="8"/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0</v>
      </c>
      <c r="H91" s="65">
        <f t="shared" si="9"/>
        <v>10686308</v>
      </c>
      <c r="I91" s="29"/>
      <c r="J91" s="29">
        <f>+J92+J98</f>
        <v>737930</v>
      </c>
      <c r="K91" s="29">
        <f t="shared" si="10"/>
        <v>737930</v>
      </c>
      <c r="L91" s="29"/>
      <c r="M91" s="29">
        <f>+M92+M98</f>
        <v>0</v>
      </c>
      <c r="N91" s="29">
        <f t="shared" si="11"/>
        <v>0</v>
      </c>
      <c r="O91" s="29"/>
      <c r="P91" s="29">
        <f>+P92+P98</f>
        <v>0</v>
      </c>
      <c r="Q91" s="29">
        <f t="shared" si="12"/>
        <v>0</v>
      </c>
      <c r="R91" s="35">
        <f t="shared" si="7"/>
        <v>9948378</v>
      </c>
      <c r="S91" s="36">
        <f t="shared" si="8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9"/>
        <v>0</v>
      </c>
      <c r="I92" s="38"/>
      <c r="J92" s="38">
        <f>SUM(J93:J97)</f>
        <v>0</v>
      </c>
      <c r="K92" s="38">
        <f t="shared" si="10"/>
        <v>0</v>
      </c>
      <c r="L92" s="38"/>
      <c r="M92" s="38">
        <f>SUM(M93:M97)</f>
        <v>0</v>
      </c>
      <c r="N92" s="38">
        <f t="shared" si="11"/>
        <v>0</v>
      </c>
      <c r="O92" s="38"/>
      <c r="P92" s="38">
        <f>SUM(P93:P97)</f>
        <v>0</v>
      </c>
      <c r="Q92" s="38">
        <f t="shared" si="12"/>
        <v>0</v>
      </c>
      <c r="R92" s="39">
        <f t="shared" si="7"/>
        <v>0</v>
      </c>
      <c r="S92" s="40">
        <f t="shared" si="8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9"/>
        <v>0</v>
      </c>
      <c r="I93" s="38"/>
      <c r="J93" s="38"/>
      <c r="K93" s="38">
        <f t="shared" si="10"/>
        <v>0</v>
      </c>
      <c r="L93" s="38"/>
      <c r="M93" s="38"/>
      <c r="N93" s="38">
        <f t="shared" si="11"/>
        <v>0</v>
      </c>
      <c r="O93" s="38"/>
      <c r="P93" s="38"/>
      <c r="Q93" s="38">
        <f t="shared" si="12"/>
        <v>0</v>
      </c>
      <c r="R93" s="39">
        <f t="shared" si="7"/>
        <v>0</v>
      </c>
      <c r="S93" s="40">
        <f t="shared" si="8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9"/>
        <v>0</v>
      </c>
      <c r="I94" s="38"/>
      <c r="J94" s="38"/>
      <c r="K94" s="38">
        <f t="shared" si="10"/>
        <v>0</v>
      </c>
      <c r="L94" s="38"/>
      <c r="M94" s="38"/>
      <c r="N94" s="38">
        <f t="shared" si="11"/>
        <v>0</v>
      </c>
      <c r="O94" s="38"/>
      <c r="P94" s="38"/>
      <c r="Q94" s="38">
        <f t="shared" si="12"/>
        <v>0</v>
      </c>
      <c r="R94" s="39">
        <f t="shared" si="7"/>
        <v>0</v>
      </c>
      <c r="S94" s="40">
        <f t="shared" si="8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/>
      <c r="J95" s="38"/>
      <c r="K95" s="38">
        <f t="shared" si="10"/>
        <v>0</v>
      </c>
      <c r="L95" s="38"/>
      <c r="M95" s="38"/>
      <c r="N95" s="38">
        <f t="shared" si="11"/>
        <v>0</v>
      </c>
      <c r="O95" s="38"/>
      <c r="P95" s="38"/>
      <c r="Q95" s="38">
        <f t="shared" si="12"/>
        <v>0</v>
      </c>
      <c r="R95" s="39">
        <f t="shared" si="7"/>
        <v>0</v>
      </c>
      <c r="S95" s="40">
        <f t="shared" si="8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9"/>
        <v>0</v>
      </c>
      <c r="I96" s="38"/>
      <c r="J96" s="38"/>
      <c r="K96" s="38">
        <f t="shared" si="10"/>
        <v>0</v>
      </c>
      <c r="L96" s="38"/>
      <c r="M96" s="38"/>
      <c r="N96" s="38">
        <f t="shared" si="11"/>
        <v>0</v>
      </c>
      <c r="O96" s="38"/>
      <c r="P96" s="38"/>
      <c r="Q96" s="38">
        <f t="shared" si="12"/>
        <v>0</v>
      </c>
      <c r="R96" s="39">
        <f t="shared" si="7"/>
        <v>0</v>
      </c>
      <c r="S96" s="40">
        <f t="shared" si="8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9"/>
        <v>0</v>
      </c>
      <c r="I97" s="38"/>
      <c r="J97" s="38"/>
      <c r="K97" s="38">
        <f t="shared" si="10"/>
        <v>0</v>
      </c>
      <c r="L97" s="38"/>
      <c r="M97" s="38"/>
      <c r="N97" s="38">
        <f t="shared" si="11"/>
        <v>0</v>
      </c>
      <c r="O97" s="38"/>
      <c r="P97" s="38"/>
      <c r="Q97" s="38">
        <f t="shared" si="12"/>
        <v>0</v>
      </c>
      <c r="R97" s="39">
        <f t="shared" si="7"/>
        <v>0</v>
      </c>
      <c r="S97" s="40">
        <f t="shared" si="8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3">SUM(E99:E104)</f>
        <v>0</v>
      </c>
      <c r="F98" s="37">
        <f t="shared" si="13"/>
        <v>0</v>
      </c>
      <c r="G98" s="37">
        <f t="shared" si="13"/>
        <v>0</v>
      </c>
      <c r="H98" s="64">
        <f t="shared" si="9"/>
        <v>10686308</v>
      </c>
      <c r="I98" s="38"/>
      <c r="J98" s="37">
        <f>SUM(J99:J104)</f>
        <v>737930</v>
      </c>
      <c r="K98" s="38">
        <f t="shared" si="10"/>
        <v>737930</v>
      </c>
      <c r="L98" s="38"/>
      <c r="M98" s="37">
        <f>SUM(M99:M104)</f>
        <v>0</v>
      </c>
      <c r="N98" s="38">
        <f t="shared" si="11"/>
        <v>0</v>
      </c>
      <c r="O98" s="38"/>
      <c r="P98" s="37">
        <f>SUM(P99:P104)</f>
        <v>0</v>
      </c>
      <c r="Q98" s="38">
        <f t="shared" si="12"/>
        <v>0</v>
      </c>
      <c r="R98" s="39">
        <f t="shared" si="7"/>
        <v>9948378</v>
      </c>
      <c r="S98" s="40">
        <f t="shared" si="8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/>
      <c r="H99" s="64">
        <f t="shared" si="9"/>
        <v>4834560</v>
      </c>
      <c r="I99" s="38"/>
      <c r="J99" s="38">
        <v>402880</v>
      </c>
      <c r="K99" s="38">
        <f t="shared" si="10"/>
        <v>402880</v>
      </c>
      <c r="L99" s="38"/>
      <c r="M99" s="38"/>
      <c r="N99" s="38">
        <f t="shared" si="11"/>
        <v>0</v>
      </c>
      <c r="O99" s="38"/>
      <c r="P99" s="38"/>
      <c r="Q99" s="38">
        <f t="shared" si="12"/>
        <v>0</v>
      </c>
      <c r="R99" s="39">
        <f t="shared" si="7"/>
        <v>4431680</v>
      </c>
      <c r="S99" s="40">
        <f t="shared" si="8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/>
      <c r="H100" s="64">
        <f t="shared" si="9"/>
        <v>1745400</v>
      </c>
      <c r="I100" s="38"/>
      <c r="J100" s="38">
        <v>145450</v>
      </c>
      <c r="K100" s="38">
        <f t="shared" si="10"/>
        <v>145450</v>
      </c>
      <c r="L100" s="38"/>
      <c r="M100" s="38"/>
      <c r="N100" s="38">
        <f t="shared" si="11"/>
        <v>0</v>
      </c>
      <c r="O100" s="38"/>
      <c r="P100" s="38"/>
      <c r="Q100" s="38">
        <f t="shared" si="12"/>
        <v>0</v>
      </c>
      <c r="R100" s="39">
        <f t="shared" si="7"/>
        <v>1599950</v>
      </c>
      <c r="S100" s="40">
        <f t="shared" si="8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/>
      <c r="H101" s="64">
        <f t="shared" si="9"/>
        <v>1634954</v>
      </c>
      <c r="I101" s="38"/>
      <c r="J101" s="38"/>
      <c r="K101" s="38">
        <f t="shared" si="10"/>
        <v>0</v>
      </c>
      <c r="L101" s="38"/>
      <c r="M101" s="38"/>
      <c r="N101" s="38">
        <f t="shared" si="11"/>
        <v>0</v>
      </c>
      <c r="O101" s="38"/>
      <c r="P101" s="38"/>
      <c r="Q101" s="38">
        <f t="shared" si="12"/>
        <v>0</v>
      </c>
      <c r="R101" s="39">
        <f t="shared" si="7"/>
        <v>1634954</v>
      </c>
      <c r="S101" s="40">
        <f t="shared" si="8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9"/>
        <v>0</v>
      </c>
      <c r="I102" s="38"/>
      <c r="J102" s="38"/>
      <c r="K102" s="38">
        <f t="shared" si="10"/>
        <v>0</v>
      </c>
      <c r="L102" s="38"/>
      <c r="M102" s="38"/>
      <c r="N102" s="38">
        <f t="shared" si="11"/>
        <v>0</v>
      </c>
      <c r="O102" s="38"/>
      <c r="P102" s="38"/>
      <c r="Q102" s="38">
        <f t="shared" si="12"/>
        <v>0</v>
      </c>
      <c r="R102" s="39">
        <f t="shared" si="7"/>
        <v>0</v>
      </c>
      <c r="S102" s="40">
        <f t="shared" si="8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/>
      <c r="H103" s="64">
        <f t="shared" si="9"/>
        <v>2275200</v>
      </c>
      <c r="I103" s="38"/>
      <c r="J103" s="38">
        <v>189600</v>
      </c>
      <c r="K103" s="38">
        <f t="shared" si="10"/>
        <v>189600</v>
      </c>
      <c r="L103" s="38"/>
      <c r="M103" s="38"/>
      <c r="N103" s="38">
        <f t="shared" si="11"/>
        <v>0</v>
      </c>
      <c r="O103" s="38"/>
      <c r="P103" s="38"/>
      <c r="Q103" s="38">
        <f t="shared" si="12"/>
        <v>0</v>
      </c>
      <c r="R103" s="39">
        <f t="shared" si="7"/>
        <v>2085600</v>
      </c>
      <c r="S103" s="40">
        <f t="shared" si="8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9"/>
        <v>196194</v>
      </c>
      <c r="I104" s="38"/>
      <c r="J104" s="38"/>
      <c r="K104" s="38">
        <f t="shared" si="10"/>
        <v>0</v>
      </c>
      <c r="L104" s="38"/>
      <c r="M104" s="38"/>
      <c r="N104" s="38">
        <f t="shared" si="11"/>
        <v>0</v>
      </c>
      <c r="O104" s="38"/>
      <c r="P104" s="38"/>
      <c r="Q104" s="38">
        <f t="shared" si="12"/>
        <v>0</v>
      </c>
      <c r="R104" s="39">
        <f t="shared" si="7"/>
        <v>196194</v>
      </c>
      <c r="S104" s="40">
        <f t="shared" si="8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0</v>
      </c>
      <c r="F105" s="29">
        <f>+F106+F111</f>
        <v>0</v>
      </c>
      <c r="G105" s="29">
        <f>+G106+G111</f>
        <v>0</v>
      </c>
      <c r="H105" s="65">
        <f t="shared" si="9"/>
        <v>13769717</v>
      </c>
      <c r="I105" s="29"/>
      <c r="J105" s="29">
        <f>+J106+J111</f>
        <v>776030</v>
      </c>
      <c r="K105" s="29">
        <f t="shared" si="10"/>
        <v>776030</v>
      </c>
      <c r="L105" s="29"/>
      <c r="M105" s="29">
        <f>+M106+M111</f>
        <v>0</v>
      </c>
      <c r="N105" s="29">
        <f t="shared" si="11"/>
        <v>0</v>
      </c>
      <c r="O105" s="29"/>
      <c r="P105" s="29">
        <f>+P106+P111</f>
        <v>0</v>
      </c>
      <c r="Q105" s="29">
        <f t="shared" si="12"/>
        <v>0</v>
      </c>
      <c r="R105" s="35">
        <f t="shared" si="7"/>
        <v>12993687</v>
      </c>
      <c r="S105" s="36">
        <f t="shared" si="8"/>
        <v>0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9"/>
        <v>0</v>
      </c>
      <c r="I106" s="38"/>
      <c r="J106" s="38">
        <f>SUM(J107:J110)</f>
        <v>0</v>
      </c>
      <c r="K106" s="38">
        <f t="shared" si="10"/>
        <v>0</v>
      </c>
      <c r="L106" s="38"/>
      <c r="M106" s="38">
        <f>SUM(M107:M110)</f>
        <v>0</v>
      </c>
      <c r="N106" s="38">
        <f t="shared" si="11"/>
        <v>0</v>
      </c>
      <c r="O106" s="38"/>
      <c r="P106" s="38">
        <f>SUM(P107:P110)</f>
        <v>0</v>
      </c>
      <c r="Q106" s="38">
        <f t="shared" si="12"/>
        <v>0</v>
      </c>
      <c r="R106" s="39">
        <f t="shared" si="7"/>
        <v>0</v>
      </c>
      <c r="S106" s="40">
        <f t="shared" si="8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9"/>
        <v>0</v>
      </c>
      <c r="I107" s="38"/>
      <c r="J107" s="38"/>
      <c r="K107" s="38">
        <f t="shared" si="10"/>
        <v>0</v>
      </c>
      <c r="L107" s="38"/>
      <c r="M107" s="38"/>
      <c r="N107" s="38">
        <f t="shared" si="11"/>
        <v>0</v>
      </c>
      <c r="O107" s="38"/>
      <c r="P107" s="38"/>
      <c r="Q107" s="38">
        <f t="shared" si="12"/>
        <v>0</v>
      </c>
      <c r="R107" s="39">
        <f t="shared" si="7"/>
        <v>0</v>
      </c>
      <c r="S107" s="40">
        <f t="shared" si="8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9"/>
        <v>0</v>
      </c>
      <c r="I108" s="38"/>
      <c r="J108" s="38"/>
      <c r="K108" s="38">
        <f t="shared" si="10"/>
        <v>0</v>
      </c>
      <c r="L108" s="38"/>
      <c r="M108" s="38"/>
      <c r="N108" s="38">
        <f t="shared" si="11"/>
        <v>0</v>
      </c>
      <c r="O108" s="38"/>
      <c r="P108" s="38"/>
      <c r="Q108" s="38">
        <f t="shared" si="12"/>
        <v>0</v>
      </c>
      <c r="R108" s="39">
        <f t="shared" si="7"/>
        <v>0</v>
      </c>
      <c r="S108" s="40">
        <f t="shared" si="8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9"/>
        <v>0</v>
      </c>
      <c r="I109" s="38"/>
      <c r="J109" s="38"/>
      <c r="K109" s="38">
        <f t="shared" si="10"/>
        <v>0</v>
      </c>
      <c r="L109" s="38"/>
      <c r="M109" s="38"/>
      <c r="N109" s="38">
        <f t="shared" si="11"/>
        <v>0</v>
      </c>
      <c r="O109" s="38"/>
      <c r="P109" s="38"/>
      <c r="Q109" s="38">
        <f t="shared" si="12"/>
        <v>0</v>
      </c>
      <c r="R109" s="39">
        <f t="shared" si="7"/>
        <v>0</v>
      </c>
      <c r="S109" s="40">
        <f t="shared" si="8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9"/>
        <v>0</v>
      </c>
      <c r="I110" s="38"/>
      <c r="J110" s="38"/>
      <c r="K110" s="38">
        <f t="shared" si="10"/>
        <v>0</v>
      </c>
      <c r="L110" s="38"/>
      <c r="M110" s="38"/>
      <c r="N110" s="38">
        <f t="shared" si="11"/>
        <v>0</v>
      </c>
      <c r="O110" s="38"/>
      <c r="P110" s="38"/>
      <c r="Q110" s="38">
        <f t="shared" si="12"/>
        <v>0</v>
      </c>
      <c r="R110" s="39">
        <f t="shared" si="7"/>
        <v>0</v>
      </c>
      <c r="S110" s="40">
        <f t="shared" si="8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0</v>
      </c>
      <c r="F111" s="38">
        <f>SUM(F112:F119)</f>
        <v>0</v>
      </c>
      <c r="G111" s="38">
        <f>SUM(G112:G119)</f>
        <v>0</v>
      </c>
      <c r="H111" s="64">
        <f t="shared" si="9"/>
        <v>13769717</v>
      </c>
      <c r="I111" s="38"/>
      <c r="J111" s="38">
        <f>SUM(J112:J119)</f>
        <v>776030</v>
      </c>
      <c r="K111" s="38">
        <f t="shared" si="10"/>
        <v>776030</v>
      </c>
      <c r="L111" s="38"/>
      <c r="M111" s="38">
        <f>SUM(M112:M119)</f>
        <v>0</v>
      </c>
      <c r="N111" s="38">
        <f t="shared" si="11"/>
        <v>0</v>
      </c>
      <c r="O111" s="38"/>
      <c r="P111" s="38">
        <f>SUM(P112:P119)</f>
        <v>0</v>
      </c>
      <c r="Q111" s="38">
        <f t="shared" si="12"/>
        <v>0</v>
      </c>
      <c r="R111" s="39">
        <f t="shared" si="7"/>
        <v>12993687</v>
      </c>
      <c r="S111" s="40">
        <f t="shared" si="8"/>
        <v>0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9"/>
        <v>0</v>
      </c>
      <c r="I112" s="38"/>
      <c r="J112" s="38"/>
      <c r="K112" s="38">
        <f t="shared" si="10"/>
        <v>0</v>
      </c>
      <c r="L112" s="38"/>
      <c r="M112" s="38"/>
      <c r="N112" s="38">
        <f t="shared" si="11"/>
        <v>0</v>
      </c>
      <c r="O112" s="38"/>
      <c r="P112" s="38"/>
      <c r="Q112" s="38">
        <f t="shared" si="12"/>
        <v>0</v>
      </c>
      <c r="R112" s="39">
        <f t="shared" si="7"/>
        <v>0</v>
      </c>
      <c r="S112" s="40">
        <f t="shared" si="8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9"/>
        <v>5078760</v>
      </c>
      <c r="I113" s="38"/>
      <c r="J113" s="38">
        <v>423230</v>
      </c>
      <c r="K113" s="38">
        <f t="shared" si="10"/>
        <v>423230</v>
      </c>
      <c r="L113" s="38"/>
      <c r="M113" s="38"/>
      <c r="N113" s="38">
        <f t="shared" si="11"/>
        <v>0</v>
      </c>
      <c r="O113" s="38"/>
      <c r="P113" s="38"/>
      <c r="Q113" s="38">
        <f t="shared" si="12"/>
        <v>0</v>
      </c>
      <c r="R113" s="39">
        <f t="shared" si="7"/>
        <v>4655530</v>
      </c>
      <c r="S113" s="40">
        <f t="shared" si="8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9"/>
        <v>3979783</v>
      </c>
      <c r="I114" s="38"/>
      <c r="J114" s="38"/>
      <c r="K114" s="38">
        <f t="shared" si="10"/>
        <v>0</v>
      </c>
      <c r="L114" s="38"/>
      <c r="M114" s="38"/>
      <c r="N114" s="38">
        <f t="shared" si="11"/>
        <v>0</v>
      </c>
      <c r="O114" s="38"/>
      <c r="P114" s="38"/>
      <c r="Q114" s="38">
        <f t="shared" si="12"/>
        <v>0</v>
      </c>
      <c r="R114" s="39">
        <f t="shared" si="7"/>
        <v>3979783</v>
      </c>
      <c r="S114" s="40">
        <f t="shared" si="8"/>
        <v>0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/>
      <c r="H115" s="64">
        <f t="shared" si="9"/>
        <v>1387200</v>
      </c>
      <c r="I115" s="38"/>
      <c r="J115" s="38">
        <v>115600</v>
      </c>
      <c r="K115" s="38">
        <f t="shared" si="10"/>
        <v>115600</v>
      </c>
      <c r="L115" s="38"/>
      <c r="M115" s="38"/>
      <c r="N115" s="38">
        <f t="shared" si="11"/>
        <v>0</v>
      </c>
      <c r="O115" s="38"/>
      <c r="P115" s="38"/>
      <c r="Q115" s="38">
        <f t="shared" si="12"/>
        <v>0</v>
      </c>
      <c r="R115" s="39">
        <f t="shared" si="7"/>
        <v>1271600</v>
      </c>
      <c r="S115" s="40">
        <f t="shared" si="8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9"/>
        <v>0</v>
      </c>
      <c r="I116" s="38"/>
      <c r="J116" s="38"/>
      <c r="K116" s="38">
        <f t="shared" si="10"/>
        <v>0</v>
      </c>
      <c r="L116" s="38"/>
      <c r="M116" s="38"/>
      <c r="N116" s="38">
        <f t="shared" si="11"/>
        <v>0</v>
      </c>
      <c r="O116" s="38"/>
      <c r="P116" s="38"/>
      <c r="Q116" s="38">
        <f t="shared" si="12"/>
        <v>0</v>
      </c>
      <c r="R116" s="39">
        <f t="shared" si="7"/>
        <v>0</v>
      </c>
      <c r="S116" s="40">
        <f t="shared" si="8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/>
      <c r="F117" s="38"/>
      <c r="G117" s="38"/>
      <c r="H117" s="64">
        <f t="shared" si="9"/>
        <v>477574</v>
      </c>
      <c r="I117" s="38"/>
      <c r="J117" s="38"/>
      <c r="K117" s="38"/>
      <c r="L117" s="38"/>
      <c r="M117" s="38"/>
      <c r="N117" s="38"/>
      <c r="O117" s="38"/>
      <c r="P117" s="38"/>
      <c r="Q117" s="38"/>
      <c r="R117" s="39"/>
      <c r="S117" s="40"/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9"/>
        <v>1707600</v>
      </c>
      <c r="I118" s="38"/>
      <c r="J118" s="38">
        <v>142300</v>
      </c>
      <c r="K118" s="38">
        <f t="shared" si="10"/>
        <v>142300</v>
      </c>
      <c r="L118" s="38"/>
      <c r="M118" s="38"/>
      <c r="N118" s="38">
        <f t="shared" si="11"/>
        <v>0</v>
      </c>
      <c r="O118" s="38"/>
      <c r="P118" s="38"/>
      <c r="Q118" s="38">
        <f t="shared" si="12"/>
        <v>0</v>
      </c>
      <c r="R118" s="39">
        <f t="shared" si="7"/>
        <v>1565300</v>
      </c>
      <c r="S118" s="40">
        <f t="shared" si="8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/>
      <c r="F119" s="38"/>
      <c r="G119" s="38"/>
      <c r="H119" s="64">
        <f t="shared" si="9"/>
        <v>1138800</v>
      </c>
      <c r="I119" s="38"/>
      <c r="J119" s="38">
        <v>94900</v>
      </c>
      <c r="K119" s="38">
        <f t="shared" si="10"/>
        <v>94900</v>
      </c>
      <c r="L119" s="38"/>
      <c r="M119" s="38"/>
      <c r="N119" s="38">
        <f t="shared" si="11"/>
        <v>0</v>
      </c>
      <c r="O119" s="38"/>
      <c r="P119" s="38"/>
      <c r="Q119" s="38">
        <f t="shared" si="12"/>
        <v>0</v>
      </c>
      <c r="R119" s="39">
        <f t="shared" si="7"/>
        <v>1043900</v>
      </c>
      <c r="S119" s="40">
        <f t="shared" si="8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51921188</v>
      </c>
      <c r="E120" s="29">
        <f>+E121+E144+E172</f>
        <v>0</v>
      </c>
      <c r="F120" s="29">
        <f>+F121+F144+F172</f>
        <v>0</v>
      </c>
      <c r="G120" s="29">
        <f>+G121+G144+G172</f>
        <v>0</v>
      </c>
      <c r="H120" s="65">
        <f t="shared" si="9"/>
        <v>392731298</v>
      </c>
      <c r="I120" s="29"/>
      <c r="J120" s="29">
        <f>+J121+J144+J172</f>
        <v>72210425.99000001</v>
      </c>
      <c r="K120" s="29">
        <f t="shared" si="10"/>
        <v>72210425.99000001</v>
      </c>
      <c r="L120" s="29"/>
      <c r="M120" s="29">
        <f>+M121+M144+M172</f>
        <v>5029353.99</v>
      </c>
      <c r="N120" s="29">
        <f t="shared" si="11"/>
        <v>5029353.99</v>
      </c>
      <c r="O120" s="29"/>
      <c r="P120" s="29">
        <f>+P121+P144+P172</f>
        <v>5029353.99</v>
      </c>
      <c r="Q120" s="29">
        <f t="shared" si="12"/>
        <v>5029353.99</v>
      </c>
      <c r="R120" s="35">
        <f t="shared" si="7"/>
        <v>320520872.00999999</v>
      </c>
      <c r="S120" s="36">
        <f t="shared" si="8"/>
        <v>0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0</v>
      </c>
      <c r="E121" s="29">
        <f>+E122+E130+E142</f>
        <v>0</v>
      </c>
      <c r="F121" s="29">
        <f>+F122+F130+F142</f>
        <v>0</v>
      </c>
      <c r="G121" s="29">
        <f>+G122+G130+G142</f>
        <v>0</v>
      </c>
      <c r="H121" s="65">
        <f t="shared" si="9"/>
        <v>130005277</v>
      </c>
      <c r="I121" s="29"/>
      <c r="J121" s="29">
        <f>+J122+J130+J142</f>
        <v>67411255.99000001</v>
      </c>
      <c r="K121" s="29">
        <f t="shared" si="10"/>
        <v>67411255.99000001</v>
      </c>
      <c r="L121" s="29"/>
      <c r="M121" s="29">
        <f>+M122+M130+M142</f>
        <v>2050183.99</v>
      </c>
      <c r="N121" s="29">
        <f t="shared" si="11"/>
        <v>2050183.99</v>
      </c>
      <c r="O121" s="29"/>
      <c r="P121" s="29">
        <f>+P122+P130+P142</f>
        <v>2050183.99</v>
      </c>
      <c r="Q121" s="29">
        <f t="shared" si="12"/>
        <v>2050183.99</v>
      </c>
      <c r="R121" s="35">
        <f t="shared" si="7"/>
        <v>62594021.00999999</v>
      </c>
      <c r="S121" s="36">
        <f t="shared" si="8"/>
        <v>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0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9"/>
        <v>12000000</v>
      </c>
      <c r="I122" s="29"/>
      <c r="J122" s="29">
        <f>+J123+J124+J129</f>
        <v>593322</v>
      </c>
      <c r="K122" s="29">
        <f t="shared" si="10"/>
        <v>593322</v>
      </c>
      <c r="L122" s="29"/>
      <c r="M122" s="29">
        <f>+M123+M124+M129</f>
        <v>593322</v>
      </c>
      <c r="N122" s="29">
        <f t="shared" si="11"/>
        <v>593322</v>
      </c>
      <c r="O122" s="29"/>
      <c r="P122" s="29">
        <f>+P123+P124+P129</f>
        <v>593322</v>
      </c>
      <c r="Q122" s="29">
        <f t="shared" si="12"/>
        <v>593322</v>
      </c>
      <c r="R122" s="35">
        <f t="shared" si="7"/>
        <v>11406678</v>
      </c>
      <c r="S122" s="36">
        <f t="shared" si="8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/>
      <c r="E123" s="38"/>
      <c r="F123" s="38"/>
      <c r="G123" s="38"/>
      <c r="H123" s="64">
        <f t="shared" si="9"/>
        <v>1000000</v>
      </c>
      <c r="I123" s="38"/>
      <c r="J123" s="38">
        <v>593322</v>
      </c>
      <c r="K123" s="38">
        <f t="shared" si="10"/>
        <v>593322</v>
      </c>
      <c r="L123" s="38"/>
      <c r="M123" s="38">
        <v>593322</v>
      </c>
      <c r="N123" s="38">
        <f t="shared" si="11"/>
        <v>593322</v>
      </c>
      <c r="O123" s="38"/>
      <c r="P123" s="38">
        <v>593322</v>
      </c>
      <c r="Q123" s="38">
        <f t="shared" si="12"/>
        <v>593322</v>
      </c>
      <c r="R123" s="39">
        <f t="shared" si="7"/>
        <v>406678</v>
      </c>
      <c r="S123" s="40">
        <f t="shared" si="8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9"/>
        <v>10000000</v>
      </c>
      <c r="I124" s="38"/>
      <c r="J124" s="38">
        <f>SUM(J125:J128)</f>
        <v>0</v>
      </c>
      <c r="K124" s="38">
        <f t="shared" si="10"/>
        <v>0</v>
      </c>
      <c r="L124" s="38"/>
      <c r="M124" s="38">
        <f>SUM(M125:M128)</f>
        <v>0</v>
      </c>
      <c r="N124" s="38">
        <f t="shared" si="11"/>
        <v>0</v>
      </c>
      <c r="O124" s="38"/>
      <c r="P124" s="38">
        <f>SUM(P125:P128)</f>
        <v>0</v>
      </c>
      <c r="Q124" s="38">
        <f t="shared" si="12"/>
        <v>0</v>
      </c>
      <c r="R124" s="39">
        <f t="shared" si="7"/>
        <v>10000000</v>
      </c>
      <c r="S124" s="40">
        <f t="shared" si="8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9"/>
        <v>0</v>
      </c>
      <c r="I125" s="38"/>
      <c r="J125" s="38"/>
      <c r="K125" s="38">
        <f t="shared" si="10"/>
        <v>0</v>
      </c>
      <c r="L125" s="38"/>
      <c r="M125" s="38"/>
      <c r="N125" s="38">
        <f t="shared" si="11"/>
        <v>0</v>
      </c>
      <c r="O125" s="38"/>
      <c r="P125" s="38"/>
      <c r="Q125" s="38">
        <f t="shared" si="12"/>
        <v>0</v>
      </c>
      <c r="R125" s="39">
        <f t="shared" si="7"/>
        <v>0</v>
      </c>
      <c r="S125" s="40">
        <f t="shared" si="8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9"/>
        <v>4000000</v>
      </c>
      <c r="I126" s="38"/>
      <c r="J126" s="38"/>
      <c r="K126" s="38">
        <f t="shared" si="10"/>
        <v>0</v>
      </c>
      <c r="L126" s="38"/>
      <c r="M126" s="38"/>
      <c r="N126" s="38">
        <f t="shared" si="11"/>
        <v>0</v>
      </c>
      <c r="O126" s="38"/>
      <c r="P126" s="38"/>
      <c r="Q126" s="38">
        <f t="shared" si="12"/>
        <v>0</v>
      </c>
      <c r="R126" s="39">
        <f t="shared" si="7"/>
        <v>4000000</v>
      </c>
      <c r="S126" s="40">
        <f t="shared" si="8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9"/>
        <v>4000000</v>
      </c>
      <c r="I127" s="38"/>
      <c r="J127" s="38"/>
      <c r="K127" s="38">
        <f t="shared" si="10"/>
        <v>0</v>
      </c>
      <c r="L127" s="38"/>
      <c r="M127" s="38"/>
      <c r="N127" s="38">
        <f t="shared" si="11"/>
        <v>0</v>
      </c>
      <c r="O127" s="38"/>
      <c r="P127" s="38"/>
      <c r="Q127" s="38">
        <f t="shared" si="12"/>
        <v>0</v>
      </c>
      <c r="R127" s="39">
        <f t="shared" si="7"/>
        <v>4000000</v>
      </c>
      <c r="S127" s="40">
        <f t="shared" si="8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9"/>
        <v>2000000</v>
      </c>
      <c r="I128" s="38"/>
      <c r="J128" s="38"/>
      <c r="K128" s="38">
        <f t="shared" si="10"/>
        <v>0</v>
      </c>
      <c r="L128" s="38"/>
      <c r="M128" s="38"/>
      <c r="N128" s="38">
        <f t="shared" si="11"/>
        <v>0</v>
      </c>
      <c r="O128" s="38"/>
      <c r="P128" s="38"/>
      <c r="Q128" s="38">
        <f t="shared" si="12"/>
        <v>0</v>
      </c>
      <c r="R128" s="39">
        <f t="shared" si="7"/>
        <v>2000000</v>
      </c>
      <c r="S128" s="40">
        <f t="shared" si="8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9"/>
        <v>1000000</v>
      </c>
      <c r="I129" s="38"/>
      <c r="J129" s="38"/>
      <c r="K129" s="38">
        <f t="shared" si="10"/>
        <v>0</v>
      </c>
      <c r="L129" s="38"/>
      <c r="M129" s="38"/>
      <c r="N129" s="38">
        <f t="shared" si="11"/>
        <v>0</v>
      </c>
      <c r="O129" s="38"/>
      <c r="P129" s="38"/>
      <c r="Q129" s="38">
        <f t="shared" si="12"/>
        <v>0</v>
      </c>
      <c r="R129" s="39">
        <f t="shared" si="7"/>
        <v>1000000</v>
      </c>
      <c r="S129" s="40">
        <f t="shared" si="8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9"/>
        <v>113005277</v>
      </c>
      <c r="I130" s="29"/>
      <c r="J130" s="29">
        <f>SUM(J131:J141)</f>
        <v>66817933.990000002</v>
      </c>
      <c r="K130" s="29">
        <f t="shared" si="10"/>
        <v>66817933.990000002</v>
      </c>
      <c r="L130" s="29"/>
      <c r="M130" s="29">
        <f>SUM(M131:M141)</f>
        <v>1456861.99</v>
      </c>
      <c r="N130" s="29">
        <f t="shared" si="11"/>
        <v>1456861.99</v>
      </c>
      <c r="O130" s="29"/>
      <c r="P130" s="29">
        <f>SUM(P131:P141)</f>
        <v>1456861.99</v>
      </c>
      <c r="Q130" s="29">
        <f t="shared" si="12"/>
        <v>1456861.99</v>
      </c>
      <c r="R130" s="35">
        <f t="shared" si="7"/>
        <v>46187343.009999998</v>
      </c>
      <c r="S130" s="36">
        <f t="shared" si="8"/>
        <v>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9"/>
        <v>20000000</v>
      </c>
      <c r="I131" s="38"/>
      <c r="J131" s="38">
        <v>660000</v>
      </c>
      <c r="K131" s="38">
        <f t="shared" si="10"/>
        <v>660000</v>
      </c>
      <c r="L131" s="38"/>
      <c r="M131" s="38"/>
      <c r="N131" s="38">
        <f t="shared" si="11"/>
        <v>0</v>
      </c>
      <c r="O131" s="38"/>
      <c r="P131" s="38"/>
      <c r="Q131" s="38">
        <f t="shared" si="12"/>
        <v>0</v>
      </c>
      <c r="R131" s="39">
        <f t="shared" si="7"/>
        <v>19340000</v>
      </c>
      <c r="S131" s="40">
        <f t="shared" si="8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9"/>
        <v>7000000</v>
      </c>
      <c r="I132" s="38"/>
      <c r="J132" s="38">
        <v>658370</v>
      </c>
      <c r="K132" s="38">
        <f t="shared" si="10"/>
        <v>658370</v>
      </c>
      <c r="L132" s="38"/>
      <c r="M132" s="38">
        <v>658370</v>
      </c>
      <c r="N132" s="38">
        <f t="shared" si="11"/>
        <v>658370</v>
      </c>
      <c r="O132" s="38"/>
      <c r="P132" s="38">
        <v>658370</v>
      </c>
      <c r="Q132" s="38">
        <f t="shared" si="12"/>
        <v>658370</v>
      </c>
      <c r="R132" s="39">
        <f t="shared" si="7"/>
        <v>6341630</v>
      </c>
      <c r="S132" s="40">
        <f t="shared" si="8"/>
        <v>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9"/>
        <v>5000000</v>
      </c>
      <c r="I133" s="38"/>
      <c r="J133" s="38"/>
      <c r="K133" s="38">
        <f t="shared" si="10"/>
        <v>0</v>
      </c>
      <c r="L133" s="38"/>
      <c r="M133" s="38"/>
      <c r="N133" s="38">
        <f t="shared" si="11"/>
        <v>0</v>
      </c>
      <c r="O133" s="38"/>
      <c r="P133" s="38"/>
      <c r="Q133" s="38">
        <f t="shared" si="12"/>
        <v>0</v>
      </c>
      <c r="R133" s="39">
        <f t="shared" si="7"/>
        <v>5000000</v>
      </c>
      <c r="S133" s="40">
        <f t="shared" si="8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9"/>
        <v>1600000</v>
      </c>
      <c r="I134" s="38"/>
      <c r="J134" s="38"/>
      <c r="K134" s="38">
        <f t="shared" si="10"/>
        <v>0</v>
      </c>
      <c r="L134" s="38"/>
      <c r="M134" s="38"/>
      <c r="N134" s="38">
        <f t="shared" si="11"/>
        <v>0</v>
      </c>
      <c r="O134" s="38"/>
      <c r="P134" s="38"/>
      <c r="Q134" s="38">
        <f t="shared" si="12"/>
        <v>0</v>
      </c>
      <c r="R134" s="39">
        <f t="shared" si="7"/>
        <v>1600000</v>
      </c>
      <c r="S134" s="40">
        <f t="shared" si="8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9"/>
        <v>0</v>
      </c>
      <c r="I135" s="38"/>
      <c r="J135" s="38"/>
      <c r="K135" s="38">
        <f t="shared" si="10"/>
        <v>0</v>
      </c>
      <c r="L135" s="38"/>
      <c r="M135" s="38"/>
      <c r="N135" s="38">
        <f t="shared" si="11"/>
        <v>0</v>
      </c>
      <c r="O135" s="38"/>
      <c r="P135" s="38"/>
      <c r="Q135" s="38">
        <f t="shared" si="12"/>
        <v>0</v>
      </c>
      <c r="R135" s="39">
        <f t="shared" si="7"/>
        <v>0</v>
      </c>
      <c r="S135" s="40">
        <f t="shared" si="8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9"/>
        <v>5000000</v>
      </c>
      <c r="I136" s="38"/>
      <c r="J136" s="38"/>
      <c r="K136" s="38">
        <f t="shared" si="10"/>
        <v>0</v>
      </c>
      <c r="L136" s="38"/>
      <c r="M136" s="38"/>
      <c r="N136" s="38">
        <f t="shared" si="11"/>
        <v>0</v>
      </c>
      <c r="O136" s="38"/>
      <c r="P136" s="38"/>
      <c r="Q136" s="38">
        <f t="shared" si="12"/>
        <v>0</v>
      </c>
      <c r="R136" s="39">
        <f t="shared" si="7"/>
        <v>5000000</v>
      </c>
      <c r="S136" s="40">
        <f t="shared" si="8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9"/>
        <v>68701072</v>
      </c>
      <c r="I137" s="38"/>
      <c r="J137" s="38">
        <v>64701072</v>
      </c>
      <c r="K137" s="38">
        <f t="shared" si="10"/>
        <v>64701072</v>
      </c>
      <c r="L137" s="38"/>
      <c r="M137" s="38"/>
      <c r="N137" s="38">
        <f t="shared" si="11"/>
        <v>0</v>
      </c>
      <c r="O137" s="38"/>
      <c r="P137" s="38"/>
      <c r="Q137" s="38">
        <f t="shared" si="12"/>
        <v>0</v>
      </c>
      <c r="R137" s="39">
        <f t="shared" si="7"/>
        <v>4000000</v>
      </c>
      <c r="S137" s="40">
        <f t="shared" si="8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9"/>
        <v>0</v>
      </c>
      <c r="I138" s="38"/>
      <c r="J138" s="38"/>
      <c r="K138" s="38">
        <f t="shared" si="10"/>
        <v>0</v>
      </c>
      <c r="L138" s="38"/>
      <c r="M138" s="38"/>
      <c r="N138" s="38">
        <f t="shared" si="11"/>
        <v>0</v>
      </c>
      <c r="O138" s="38"/>
      <c r="P138" s="38"/>
      <c r="Q138" s="38">
        <f t="shared" si="12"/>
        <v>0</v>
      </c>
      <c r="R138" s="39">
        <f t="shared" si="7"/>
        <v>0</v>
      </c>
      <c r="S138" s="40">
        <f t="shared" si="8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9"/>
        <v>3704205</v>
      </c>
      <c r="I139" s="38"/>
      <c r="J139" s="38">
        <v>798491.99</v>
      </c>
      <c r="K139" s="38">
        <f t="shared" si="10"/>
        <v>798491.99</v>
      </c>
      <c r="L139" s="38"/>
      <c r="M139" s="38">
        <v>798491.99</v>
      </c>
      <c r="N139" s="38">
        <f t="shared" si="11"/>
        <v>798491.99</v>
      </c>
      <c r="O139" s="38"/>
      <c r="P139" s="38">
        <v>798491.99</v>
      </c>
      <c r="Q139" s="38">
        <f t="shared" si="12"/>
        <v>798491.99</v>
      </c>
      <c r="R139" s="39">
        <f t="shared" si="7"/>
        <v>2905713.01</v>
      </c>
      <c r="S139" s="40">
        <f t="shared" si="8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9"/>
        <v>1000000</v>
      </c>
      <c r="I140" s="38"/>
      <c r="J140" s="38"/>
      <c r="K140" s="38">
        <f t="shared" si="10"/>
        <v>0</v>
      </c>
      <c r="L140" s="38"/>
      <c r="M140" s="38"/>
      <c r="N140" s="38">
        <f t="shared" si="11"/>
        <v>0</v>
      </c>
      <c r="O140" s="38"/>
      <c r="P140" s="38"/>
      <c r="Q140" s="38">
        <f t="shared" si="12"/>
        <v>0</v>
      </c>
      <c r="R140" s="39">
        <f t="shared" si="7"/>
        <v>1000000</v>
      </c>
      <c r="S140" s="40">
        <f t="shared" si="8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9"/>
        <v>1000000</v>
      </c>
      <c r="I141" s="38"/>
      <c r="J141" s="38"/>
      <c r="K141" s="38">
        <f t="shared" si="10"/>
        <v>0</v>
      </c>
      <c r="L141" s="38"/>
      <c r="M141" s="38"/>
      <c r="N141" s="38">
        <f t="shared" si="11"/>
        <v>0</v>
      </c>
      <c r="O141" s="38"/>
      <c r="P141" s="38"/>
      <c r="Q141" s="38">
        <f t="shared" si="12"/>
        <v>0</v>
      </c>
      <c r="R141" s="39">
        <f t="shared" si="7"/>
        <v>1000000</v>
      </c>
      <c r="S141" s="40">
        <f t="shared" si="8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0</v>
      </c>
      <c r="F142" s="29">
        <f>+F143</f>
        <v>0</v>
      </c>
      <c r="G142" s="29">
        <f>+G143</f>
        <v>0</v>
      </c>
      <c r="H142" s="65">
        <f t="shared" si="9"/>
        <v>5000000</v>
      </c>
      <c r="I142" s="29"/>
      <c r="J142" s="29">
        <f>+J143</f>
        <v>0</v>
      </c>
      <c r="K142" s="29">
        <f t="shared" si="10"/>
        <v>0</v>
      </c>
      <c r="L142" s="29"/>
      <c r="M142" s="29">
        <f>+M143</f>
        <v>0</v>
      </c>
      <c r="N142" s="29">
        <f t="shared" si="11"/>
        <v>0</v>
      </c>
      <c r="O142" s="29"/>
      <c r="P142" s="29">
        <f>+P143</f>
        <v>0</v>
      </c>
      <c r="Q142" s="29">
        <f t="shared" si="12"/>
        <v>0</v>
      </c>
      <c r="R142" s="35">
        <f t="shared" ref="R142:R205" si="14">+H142-K142</f>
        <v>5000000</v>
      </c>
      <c r="S142" s="36">
        <f t="shared" ref="S142:S205" si="15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/>
      <c r="F143" s="38"/>
      <c r="G143" s="38"/>
      <c r="H143" s="64">
        <f t="shared" ref="H143:H206" si="16">+C143+D143+E143-F143-G143</f>
        <v>5000000</v>
      </c>
      <c r="I143" s="38"/>
      <c r="J143" s="38"/>
      <c r="K143" s="38">
        <f t="shared" ref="K143:K206" si="17">+I143+J143</f>
        <v>0</v>
      </c>
      <c r="L143" s="38"/>
      <c r="M143" s="38"/>
      <c r="N143" s="38">
        <f t="shared" ref="N143:N206" si="18">+L143+M143</f>
        <v>0</v>
      </c>
      <c r="O143" s="38"/>
      <c r="P143" s="38"/>
      <c r="Q143" s="38">
        <f t="shared" ref="Q143:Q206" si="19">+O143+P143</f>
        <v>0</v>
      </c>
      <c r="R143" s="39">
        <f t="shared" si="14"/>
        <v>5000000</v>
      </c>
      <c r="S143" s="40">
        <f t="shared" si="15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51921188</v>
      </c>
      <c r="E144" s="29">
        <f>+E145+E158</f>
        <v>0</v>
      </c>
      <c r="F144" s="29">
        <f>+F145+F158</f>
        <v>0</v>
      </c>
      <c r="G144" s="29">
        <f>+G145+G158</f>
        <v>0</v>
      </c>
      <c r="H144" s="65">
        <f t="shared" si="16"/>
        <v>259726021</v>
      </c>
      <c r="I144" s="29"/>
      <c r="J144" s="29">
        <f>+J145+J158</f>
        <v>4799170</v>
      </c>
      <c r="K144" s="29">
        <f t="shared" si="17"/>
        <v>4799170</v>
      </c>
      <c r="L144" s="29"/>
      <c r="M144" s="29">
        <f>+M145+M158</f>
        <v>2979170</v>
      </c>
      <c r="N144" s="29">
        <f t="shared" si="18"/>
        <v>2979170</v>
      </c>
      <c r="O144" s="29"/>
      <c r="P144" s="29">
        <f>+P145+P158</f>
        <v>2979170</v>
      </c>
      <c r="Q144" s="29">
        <f t="shared" si="19"/>
        <v>2979170</v>
      </c>
      <c r="R144" s="35">
        <f t="shared" si="14"/>
        <v>254926851</v>
      </c>
      <c r="S144" s="36">
        <f t="shared" si="15"/>
        <v>0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51921188</v>
      </c>
      <c r="E145" s="29">
        <f>+E146+E148</f>
        <v>0</v>
      </c>
      <c r="F145" s="29">
        <f>+F146+F148</f>
        <v>0</v>
      </c>
      <c r="G145" s="29">
        <f>+G146+G148</f>
        <v>0</v>
      </c>
      <c r="H145" s="65">
        <f t="shared" si="16"/>
        <v>99921188</v>
      </c>
      <c r="I145" s="29"/>
      <c r="J145" s="29">
        <f>+J146+J148</f>
        <v>1800000</v>
      </c>
      <c r="K145" s="29">
        <f t="shared" si="17"/>
        <v>1800000</v>
      </c>
      <c r="L145" s="29"/>
      <c r="M145" s="29">
        <f>+M146+M148</f>
        <v>1800000</v>
      </c>
      <c r="N145" s="29">
        <f t="shared" si="18"/>
        <v>1800000</v>
      </c>
      <c r="O145" s="29"/>
      <c r="P145" s="29">
        <f>+P146+P148</f>
        <v>1800000</v>
      </c>
      <c r="Q145" s="29">
        <f t="shared" si="19"/>
        <v>1800000</v>
      </c>
      <c r="R145" s="35">
        <f t="shared" si="14"/>
        <v>98121188</v>
      </c>
      <c r="S145" s="36">
        <f t="shared" si="15"/>
        <v>0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/>
      <c r="E146" s="38"/>
      <c r="F146" s="38">
        <f>+F147</f>
        <v>0</v>
      </c>
      <c r="G146" s="38"/>
      <c r="H146" s="64">
        <f t="shared" si="16"/>
        <v>10000000</v>
      </c>
      <c r="I146" s="38"/>
      <c r="J146" s="38"/>
      <c r="K146" s="38">
        <f t="shared" si="17"/>
        <v>0</v>
      </c>
      <c r="L146" s="38"/>
      <c r="M146" s="38"/>
      <c r="N146" s="38">
        <f t="shared" si="18"/>
        <v>0</v>
      </c>
      <c r="O146" s="38"/>
      <c r="P146" s="38"/>
      <c r="Q146" s="38">
        <f t="shared" si="19"/>
        <v>0</v>
      </c>
      <c r="R146" s="39">
        <f t="shared" si="14"/>
        <v>10000000</v>
      </c>
      <c r="S146" s="40">
        <f t="shared" si="15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6"/>
        <v>10000000</v>
      </c>
      <c r="I147" s="38"/>
      <c r="J147" s="38"/>
      <c r="K147" s="38">
        <f t="shared" si="17"/>
        <v>0</v>
      </c>
      <c r="L147" s="38"/>
      <c r="M147" s="38"/>
      <c r="N147" s="38">
        <f t="shared" si="18"/>
        <v>0</v>
      </c>
      <c r="O147" s="38"/>
      <c r="P147" s="38"/>
      <c r="Q147" s="38">
        <f t="shared" si="19"/>
        <v>0</v>
      </c>
      <c r="R147" s="39">
        <f t="shared" si="14"/>
        <v>10000000</v>
      </c>
      <c r="S147" s="40">
        <f t="shared" si="15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51921188</v>
      </c>
      <c r="E148" s="38">
        <f>+E149+E150</f>
        <v>0</v>
      </c>
      <c r="F148" s="38">
        <f>+F149+F150</f>
        <v>0</v>
      </c>
      <c r="G148" s="38">
        <f>+G149+G150</f>
        <v>0</v>
      </c>
      <c r="H148" s="64">
        <f t="shared" si="16"/>
        <v>89921188</v>
      </c>
      <c r="I148" s="38"/>
      <c r="J148" s="38">
        <f>+J149+J150</f>
        <v>1800000</v>
      </c>
      <c r="K148" s="38">
        <f t="shared" si="17"/>
        <v>1800000</v>
      </c>
      <c r="L148" s="38"/>
      <c r="M148" s="38">
        <f>+M149+M150</f>
        <v>1800000</v>
      </c>
      <c r="N148" s="38">
        <f t="shared" si="18"/>
        <v>1800000</v>
      </c>
      <c r="O148" s="38"/>
      <c r="P148" s="38">
        <f>+P149+P150</f>
        <v>1800000</v>
      </c>
      <c r="Q148" s="38">
        <f t="shared" si="19"/>
        <v>1800000</v>
      </c>
      <c r="R148" s="39">
        <f t="shared" si="14"/>
        <v>88121188</v>
      </c>
      <c r="S148" s="40">
        <f t="shared" si="15"/>
        <v>0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v>51921188</v>
      </c>
      <c r="E149" s="38"/>
      <c r="F149" s="38"/>
      <c r="G149" s="38"/>
      <c r="H149" s="64">
        <f t="shared" si="16"/>
        <v>51921188</v>
      </c>
      <c r="I149" s="38"/>
      <c r="J149" s="38"/>
      <c r="K149" s="38">
        <f t="shared" si="17"/>
        <v>0</v>
      </c>
      <c r="L149" s="38"/>
      <c r="M149" s="38"/>
      <c r="N149" s="38">
        <f t="shared" si="18"/>
        <v>0</v>
      </c>
      <c r="O149" s="38"/>
      <c r="P149" s="38"/>
      <c r="Q149" s="38">
        <f t="shared" si="19"/>
        <v>0</v>
      </c>
      <c r="R149" s="39">
        <f t="shared" si="14"/>
        <v>51921188</v>
      </c>
      <c r="S149" s="40">
        <f t="shared" si="15"/>
        <v>0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0</v>
      </c>
      <c r="E150" s="38">
        <f>+E151+E152+E153+E154+E155+E156+E157</f>
        <v>0</v>
      </c>
      <c r="F150" s="38">
        <f>+F151+F152+F153+F154+F155+F156+F157</f>
        <v>0</v>
      </c>
      <c r="G150" s="38">
        <f>+G151+G152+G153+G154+G155+G156+G157</f>
        <v>0</v>
      </c>
      <c r="H150" s="64">
        <f t="shared" si="16"/>
        <v>38000000</v>
      </c>
      <c r="I150" s="38"/>
      <c r="J150" s="38">
        <f>+J151+J152+J153+J154+J155+J156+J157</f>
        <v>1800000</v>
      </c>
      <c r="K150" s="38">
        <f t="shared" si="17"/>
        <v>1800000</v>
      </c>
      <c r="L150" s="38"/>
      <c r="M150" s="38">
        <f>+M151+M152+M153+M154+M155+M156+M157</f>
        <v>1800000</v>
      </c>
      <c r="N150" s="38">
        <f t="shared" si="18"/>
        <v>1800000</v>
      </c>
      <c r="O150" s="38"/>
      <c r="P150" s="38">
        <f>+P151+P152+P153+P154+P155+P156+P157</f>
        <v>1800000</v>
      </c>
      <c r="Q150" s="38">
        <f t="shared" si="19"/>
        <v>1800000</v>
      </c>
      <c r="R150" s="39">
        <f t="shared" si="14"/>
        <v>36200000</v>
      </c>
      <c r="S150" s="40">
        <f t="shared" si="15"/>
        <v>0</v>
      </c>
      <c r="U150" s="71" t="s">
        <v>390</v>
      </c>
      <c r="V150" s="94" t="s">
        <v>391</v>
      </c>
      <c r="X150" s="94" t="s">
        <v>392</v>
      </c>
      <c r="Y150" s="94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/>
      <c r="E151" s="38"/>
      <c r="F151" s="38"/>
      <c r="G151" s="38"/>
      <c r="H151" s="64">
        <f t="shared" si="16"/>
        <v>26000000</v>
      </c>
      <c r="I151" s="38"/>
      <c r="J151" s="38">
        <v>1800000</v>
      </c>
      <c r="K151" s="38">
        <f t="shared" si="17"/>
        <v>1800000</v>
      </c>
      <c r="L151" s="38"/>
      <c r="M151" s="38">
        <v>1800000</v>
      </c>
      <c r="N151" s="38">
        <f t="shared" si="18"/>
        <v>1800000</v>
      </c>
      <c r="O151" s="38"/>
      <c r="P151" s="38">
        <v>1800000</v>
      </c>
      <c r="Q151" s="38">
        <f t="shared" si="19"/>
        <v>1800000</v>
      </c>
      <c r="R151" s="39">
        <f t="shared" si="14"/>
        <v>24200000</v>
      </c>
      <c r="S151" s="40">
        <f t="shared" si="15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/>
      <c r="F152" s="38"/>
      <c r="G152" s="38"/>
      <c r="H152" s="64">
        <f t="shared" si="16"/>
        <v>4000000</v>
      </c>
      <c r="I152" s="38"/>
      <c r="J152" s="38"/>
      <c r="K152" s="38">
        <f t="shared" si="17"/>
        <v>0</v>
      </c>
      <c r="L152" s="38"/>
      <c r="M152" s="38"/>
      <c r="N152" s="38">
        <f t="shared" si="18"/>
        <v>0</v>
      </c>
      <c r="O152" s="38"/>
      <c r="P152" s="38"/>
      <c r="Q152" s="38">
        <f t="shared" si="19"/>
        <v>0</v>
      </c>
      <c r="R152" s="39">
        <f t="shared" si="14"/>
        <v>4000000</v>
      </c>
      <c r="S152" s="40">
        <f t="shared" si="15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/>
      <c r="E153" s="38"/>
      <c r="F153" s="38"/>
      <c r="G153" s="38"/>
      <c r="H153" s="64">
        <f t="shared" si="16"/>
        <v>4000000</v>
      </c>
      <c r="I153" s="38"/>
      <c r="J153" s="38"/>
      <c r="K153" s="38">
        <f t="shared" si="17"/>
        <v>0</v>
      </c>
      <c r="L153" s="38"/>
      <c r="M153" s="38"/>
      <c r="N153" s="38">
        <f t="shared" si="18"/>
        <v>0</v>
      </c>
      <c r="O153" s="38"/>
      <c r="P153" s="38"/>
      <c r="Q153" s="38">
        <f t="shared" si="19"/>
        <v>0</v>
      </c>
      <c r="R153" s="39">
        <f t="shared" si="14"/>
        <v>4000000</v>
      </c>
      <c r="S153" s="40">
        <f t="shared" si="15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/>
      <c r="E154" s="38"/>
      <c r="F154" s="38"/>
      <c r="G154" s="38"/>
      <c r="H154" s="64">
        <f t="shared" si="16"/>
        <v>0</v>
      </c>
      <c r="I154" s="38"/>
      <c r="J154" s="38"/>
      <c r="K154" s="38">
        <f t="shared" si="17"/>
        <v>0</v>
      </c>
      <c r="L154" s="38"/>
      <c r="M154" s="38"/>
      <c r="N154" s="38">
        <f t="shared" si="18"/>
        <v>0</v>
      </c>
      <c r="O154" s="38"/>
      <c r="P154" s="38"/>
      <c r="Q154" s="38">
        <f t="shared" si="19"/>
        <v>0</v>
      </c>
      <c r="R154" s="39">
        <f t="shared" si="14"/>
        <v>0</v>
      </c>
      <c r="S154" s="40">
        <f t="shared" si="15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6"/>
        <v>2000000</v>
      </c>
      <c r="I155" s="38"/>
      <c r="J155" s="38"/>
      <c r="K155" s="38">
        <f t="shared" si="17"/>
        <v>0</v>
      </c>
      <c r="L155" s="38"/>
      <c r="M155" s="38"/>
      <c r="N155" s="38">
        <f t="shared" si="18"/>
        <v>0</v>
      </c>
      <c r="O155" s="38"/>
      <c r="P155" s="38"/>
      <c r="Q155" s="38">
        <f t="shared" si="19"/>
        <v>0</v>
      </c>
      <c r="R155" s="39">
        <f t="shared" si="14"/>
        <v>2000000</v>
      </c>
      <c r="S155" s="40">
        <f t="shared" si="15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6"/>
        <v>2000000</v>
      </c>
      <c r="I156" s="38"/>
      <c r="J156" s="38"/>
      <c r="K156" s="38">
        <f t="shared" si="17"/>
        <v>0</v>
      </c>
      <c r="L156" s="38"/>
      <c r="M156" s="38"/>
      <c r="N156" s="38">
        <f t="shared" si="18"/>
        <v>0</v>
      </c>
      <c r="O156" s="38"/>
      <c r="P156" s="38"/>
      <c r="Q156" s="38">
        <f t="shared" si="19"/>
        <v>0</v>
      </c>
      <c r="R156" s="39">
        <f t="shared" si="14"/>
        <v>2000000</v>
      </c>
      <c r="S156" s="40">
        <f t="shared" si="15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6"/>
        <v>0</v>
      </c>
      <c r="I157" s="38"/>
      <c r="J157" s="38"/>
      <c r="K157" s="38">
        <f t="shared" si="17"/>
        <v>0</v>
      </c>
      <c r="L157" s="38"/>
      <c r="M157" s="38"/>
      <c r="N157" s="38">
        <f t="shared" si="18"/>
        <v>0</v>
      </c>
      <c r="O157" s="38"/>
      <c r="P157" s="38"/>
      <c r="Q157" s="38">
        <f t="shared" si="19"/>
        <v>0</v>
      </c>
      <c r="R157" s="39">
        <f t="shared" si="14"/>
        <v>0</v>
      </c>
      <c r="S157" s="40">
        <f t="shared" si="15"/>
        <v>0</v>
      </c>
      <c r="U157" s="70">
        <f>SUM(U152:U156)</f>
        <v>10380666</v>
      </c>
      <c r="V157" s="70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0</v>
      </c>
      <c r="E158" s="29">
        <f>+E159+E160</f>
        <v>0</v>
      </c>
      <c r="F158" s="29">
        <f>+F159+F160</f>
        <v>0</v>
      </c>
      <c r="G158" s="29">
        <f>+G159+G160</f>
        <v>0</v>
      </c>
      <c r="H158" s="65">
        <f t="shared" si="16"/>
        <v>159804833</v>
      </c>
      <c r="I158" s="29"/>
      <c r="J158" s="29">
        <f>+J159+J160</f>
        <v>2999170</v>
      </c>
      <c r="K158" s="29">
        <f t="shared" si="17"/>
        <v>2999170</v>
      </c>
      <c r="L158" s="29"/>
      <c r="M158" s="29">
        <f>+M159+M160</f>
        <v>1179170</v>
      </c>
      <c r="N158" s="29">
        <f t="shared" si="18"/>
        <v>1179170</v>
      </c>
      <c r="O158" s="29"/>
      <c r="P158" s="29">
        <f>+P159+P160</f>
        <v>1179170</v>
      </c>
      <c r="Q158" s="29">
        <f t="shared" si="19"/>
        <v>1179170</v>
      </c>
      <c r="R158" s="35">
        <f t="shared" si="14"/>
        <v>156805663</v>
      </c>
      <c r="S158" s="36">
        <f t="shared" si="15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/>
      <c r="E159" s="38"/>
      <c r="F159" s="38"/>
      <c r="G159" s="38"/>
      <c r="H159" s="64">
        <f t="shared" si="16"/>
        <v>68804833</v>
      </c>
      <c r="I159" s="38"/>
      <c r="J159" s="38">
        <v>1820000</v>
      </c>
      <c r="K159" s="38">
        <f t="shared" si="17"/>
        <v>1820000</v>
      </c>
      <c r="L159" s="38"/>
      <c r="M159" s="38"/>
      <c r="N159" s="38">
        <f t="shared" si="18"/>
        <v>0</v>
      </c>
      <c r="O159" s="38"/>
      <c r="P159" s="38"/>
      <c r="Q159" s="38">
        <f t="shared" si="19"/>
        <v>0</v>
      </c>
      <c r="R159" s="39">
        <f t="shared" si="14"/>
        <v>66984833</v>
      </c>
      <c r="S159" s="40">
        <f t="shared" si="15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0</v>
      </c>
      <c r="F160" s="38">
        <f>SUM(F161:F171)</f>
        <v>0</v>
      </c>
      <c r="G160" s="38">
        <f>SUM(G161:G171)</f>
        <v>0</v>
      </c>
      <c r="H160" s="64">
        <f t="shared" si="16"/>
        <v>91000000</v>
      </c>
      <c r="I160" s="38"/>
      <c r="J160" s="38">
        <f>SUM(J161:J171)</f>
        <v>1179170</v>
      </c>
      <c r="K160" s="38">
        <f t="shared" si="17"/>
        <v>1179170</v>
      </c>
      <c r="L160" s="38"/>
      <c r="M160" s="38">
        <f>SUM(M161:M171)</f>
        <v>1179170</v>
      </c>
      <c r="N160" s="38">
        <f t="shared" si="18"/>
        <v>1179170</v>
      </c>
      <c r="O160" s="38"/>
      <c r="P160" s="38">
        <f>SUM(P161:P171)</f>
        <v>1179170</v>
      </c>
      <c r="Q160" s="38">
        <f t="shared" si="19"/>
        <v>1179170</v>
      </c>
      <c r="R160" s="39">
        <f t="shared" si="14"/>
        <v>89820830</v>
      </c>
      <c r="S160" s="40">
        <f t="shared" si="15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/>
      <c r="H161" s="64">
        <f t="shared" si="16"/>
        <v>10000000</v>
      </c>
      <c r="I161" s="38"/>
      <c r="J161" s="38">
        <v>220000</v>
      </c>
      <c r="K161" s="38">
        <f t="shared" si="17"/>
        <v>220000</v>
      </c>
      <c r="L161" s="38"/>
      <c r="M161" s="38">
        <v>220000</v>
      </c>
      <c r="N161" s="38">
        <f t="shared" si="18"/>
        <v>220000</v>
      </c>
      <c r="O161" s="38"/>
      <c r="P161" s="38">
        <v>220000</v>
      </c>
      <c r="Q161" s="38">
        <f t="shared" si="19"/>
        <v>220000</v>
      </c>
      <c r="R161" s="39">
        <f t="shared" si="14"/>
        <v>9780000</v>
      </c>
      <c r="S161" s="40">
        <f t="shared" si="15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/>
      <c r="F162" s="38"/>
      <c r="G162" s="38"/>
      <c r="H162" s="64">
        <f t="shared" si="16"/>
        <v>15000000</v>
      </c>
      <c r="I162" s="38"/>
      <c r="J162" s="38">
        <v>959170</v>
      </c>
      <c r="K162" s="38">
        <f t="shared" si="17"/>
        <v>959170</v>
      </c>
      <c r="L162" s="38"/>
      <c r="M162" s="38">
        <v>959170</v>
      </c>
      <c r="N162" s="38">
        <f t="shared" si="18"/>
        <v>959170</v>
      </c>
      <c r="O162" s="38"/>
      <c r="P162" s="38">
        <v>959170</v>
      </c>
      <c r="Q162" s="38">
        <f t="shared" si="19"/>
        <v>959170</v>
      </c>
      <c r="R162" s="39">
        <f t="shared" si="14"/>
        <v>14040830</v>
      </c>
      <c r="S162" s="40">
        <f t="shared" si="15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16"/>
        <v>5000000</v>
      </c>
      <c r="I163" s="38"/>
      <c r="J163" s="38"/>
      <c r="K163" s="38">
        <f t="shared" si="17"/>
        <v>0</v>
      </c>
      <c r="L163" s="38"/>
      <c r="M163" s="38"/>
      <c r="N163" s="38">
        <f t="shared" si="18"/>
        <v>0</v>
      </c>
      <c r="O163" s="38"/>
      <c r="P163" s="38"/>
      <c r="Q163" s="38">
        <f t="shared" si="19"/>
        <v>0</v>
      </c>
      <c r="R163" s="39">
        <f t="shared" si="14"/>
        <v>5000000</v>
      </c>
      <c r="S163" s="40">
        <f t="shared" si="15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6"/>
        <v>0</v>
      </c>
      <c r="I164" s="38"/>
      <c r="J164" s="38"/>
      <c r="K164" s="38">
        <f t="shared" si="17"/>
        <v>0</v>
      </c>
      <c r="L164" s="38"/>
      <c r="M164" s="38"/>
      <c r="N164" s="38">
        <f t="shared" si="18"/>
        <v>0</v>
      </c>
      <c r="O164" s="38"/>
      <c r="P164" s="38"/>
      <c r="Q164" s="38">
        <f t="shared" si="19"/>
        <v>0</v>
      </c>
      <c r="R164" s="39">
        <f t="shared" si="14"/>
        <v>0</v>
      </c>
      <c r="S164" s="40">
        <f t="shared" si="15"/>
        <v>0</v>
      </c>
      <c r="X164" s="70">
        <f>SUM(X152:X163)</f>
        <v>32343051</v>
      </c>
      <c r="Y164" s="70">
        <f>SUM(Y152:Y163)</f>
        <v>22834643</v>
      </c>
      <c r="Z164" s="70">
        <f>SUM(Z152:Z156)</f>
        <v>2702620</v>
      </c>
      <c r="AA164" s="70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6"/>
        <v>0</v>
      </c>
      <c r="I165" s="38"/>
      <c r="J165" s="38"/>
      <c r="K165" s="38">
        <f t="shared" si="17"/>
        <v>0</v>
      </c>
      <c r="L165" s="38"/>
      <c r="M165" s="38"/>
      <c r="N165" s="38">
        <f t="shared" si="18"/>
        <v>0</v>
      </c>
      <c r="O165" s="38"/>
      <c r="P165" s="38"/>
      <c r="Q165" s="38">
        <f t="shared" si="19"/>
        <v>0</v>
      </c>
      <c r="R165" s="39">
        <f t="shared" si="14"/>
        <v>0</v>
      </c>
      <c r="S165" s="40">
        <f t="shared" si="15"/>
        <v>0</v>
      </c>
      <c r="X165" s="33"/>
      <c r="Y165" s="70">
        <f>+Y164+X164+AA164</f>
        <v>60000000</v>
      </c>
      <c r="Z165" s="33"/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6"/>
        <v>5000000</v>
      </c>
      <c r="I166" s="38"/>
      <c r="J166" s="38"/>
      <c r="K166" s="38">
        <f t="shared" si="17"/>
        <v>0</v>
      </c>
      <c r="L166" s="38"/>
      <c r="M166" s="38"/>
      <c r="N166" s="38">
        <f t="shared" si="18"/>
        <v>0</v>
      </c>
      <c r="O166" s="38"/>
      <c r="P166" s="38"/>
      <c r="Q166" s="38">
        <f t="shared" si="19"/>
        <v>0</v>
      </c>
      <c r="R166" s="39">
        <f t="shared" si="14"/>
        <v>5000000</v>
      </c>
      <c r="S166" s="40">
        <f t="shared" si="15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6"/>
        <v>1000000</v>
      </c>
      <c r="I167" s="38"/>
      <c r="J167" s="38"/>
      <c r="K167" s="38">
        <f t="shared" si="17"/>
        <v>0</v>
      </c>
      <c r="L167" s="38"/>
      <c r="M167" s="38"/>
      <c r="N167" s="38">
        <f t="shared" si="18"/>
        <v>0</v>
      </c>
      <c r="O167" s="38"/>
      <c r="P167" s="38"/>
      <c r="Q167" s="38">
        <f t="shared" si="19"/>
        <v>0</v>
      </c>
      <c r="R167" s="39">
        <f t="shared" si="14"/>
        <v>1000000</v>
      </c>
      <c r="S167" s="40">
        <f t="shared" si="15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6"/>
        <v>0</v>
      </c>
      <c r="I168" s="38"/>
      <c r="J168" s="38"/>
      <c r="K168" s="38">
        <f t="shared" si="17"/>
        <v>0</v>
      </c>
      <c r="L168" s="38"/>
      <c r="M168" s="38"/>
      <c r="N168" s="38">
        <f t="shared" si="18"/>
        <v>0</v>
      </c>
      <c r="O168" s="38"/>
      <c r="P168" s="38"/>
      <c r="Q168" s="38">
        <f t="shared" si="19"/>
        <v>0</v>
      </c>
      <c r="R168" s="39">
        <f t="shared" si="14"/>
        <v>0</v>
      </c>
      <c r="S168" s="40">
        <f t="shared" si="15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6"/>
        <v>0</v>
      </c>
      <c r="I169" s="38"/>
      <c r="J169" s="38"/>
      <c r="K169" s="38">
        <f t="shared" si="17"/>
        <v>0</v>
      </c>
      <c r="L169" s="38"/>
      <c r="M169" s="38"/>
      <c r="N169" s="38">
        <f t="shared" si="18"/>
        <v>0</v>
      </c>
      <c r="O169" s="38"/>
      <c r="P169" s="38"/>
      <c r="Q169" s="38">
        <f t="shared" si="19"/>
        <v>0</v>
      </c>
      <c r="R169" s="39">
        <f t="shared" si="14"/>
        <v>0</v>
      </c>
      <c r="S169" s="40">
        <f t="shared" si="15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6"/>
        <v>0</v>
      </c>
      <c r="I170" s="38"/>
      <c r="J170" s="38"/>
      <c r="K170" s="38">
        <f t="shared" si="17"/>
        <v>0</v>
      </c>
      <c r="L170" s="38"/>
      <c r="M170" s="38"/>
      <c r="N170" s="38">
        <f t="shared" si="18"/>
        <v>0</v>
      </c>
      <c r="O170" s="38"/>
      <c r="P170" s="38"/>
      <c r="Q170" s="38">
        <f t="shared" si="19"/>
        <v>0</v>
      </c>
      <c r="R170" s="39">
        <f t="shared" si="14"/>
        <v>0</v>
      </c>
      <c r="S170" s="40">
        <f t="shared" si="15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/>
      <c r="H171" s="64">
        <f t="shared" si="16"/>
        <v>55000000</v>
      </c>
      <c r="I171" s="38"/>
      <c r="J171" s="38"/>
      <c r="K171" s="38">
        <f t="shared" si="17"/>
        <v>0</v>
      </c>
      <c r="L171" s="38"/>
      <c r="M171" s="38"/>
      <c r="N171" s="38">
        <f t="shared" si="18"/>
        <v>0</v>
      </c>
      <c r="O171" s="38"/>
      <c r="P171" s="38"/>
      <c r="Q171" s="38">
        <f t="shared" si="19"/>
        <v>0</v>
      </c>
      <c r="R171" s="39">
        <f t="shared" si="14"/>
        <v>55000000</v>
      </c>
      <c r="S171" s="40">
        <f t="shared" si="15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6"/>
        <v>3000000</v>
      </c>
      <c r="I172" s="29"/>
      <c r="J172" s="29"/>
      <c r="K172" s="29">
        <f t="shared" si="17"/>
        <v>0</v>
      </c>
      <c r="L172" s="29"/>
      <c r="M172" s="29"/>
      <c r="N172" s="29">
        <f t="shared" si="18"/>
        <v>0</v>
      </c>
      <c r="O172" s="29"/>
      <c r="P172" s="29"/>
      <c r="Q172" s="29">
        <f t="shared" si="19"/>
        <v>0</v>
      </c>
      <c r="R172" s="35">
        <f t="shared" si="14"/>
        <v>3000000</v>
      </c>
      <c r="S172" s="36">
        <f t="shared" si="15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6"/>
        <v>0</v>
      </c>
      <c r="I173" s="29"/>
      <c r="J173" s="29">
        <f>+J174+J178+J181</f>
        <v>0</v>
      </c>
      <c r="K173" s="29">
        <f t="shared" si="17"/>
        <v>0</v>
      </c>
      <c r="L173" s="29"/>
      <c r="M173" s="29">
        <f>+M174+M178+M181</f>
        <v>0</v>
      </c>
      <c r="N173" s="29">
        <f t="shared" si="18"/>
        <v>0</v>
      </c>
      <c r="O173" s="29"/>
      <c r="P173" s="29">
        <f>+P174+P178+P181</f>
        <v>0</v>
      </c>
      <c r="Q173" s="29">
        <f t="shared" si="19"/>
        <v>0</v>
      </c>
      <c r="R173" s="35">
        <f t="shared" si="14"/>
        <v>0</v>
      </c>
      <c r="S173" s="36">
        <f t="shared" si="15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6"/>
        <v>0</v>
      </c>
      <c r="I174" s="29"/>
      <c r="J174" s="29">
        <f>SUM(J175:J177)</f>
        <v>0</v>
      </c>
      <c r="K174" s="29">
        <f t="shared" si="17"/>
        <v>0</v>
      </c>
      <c r="L174" s="29"/>
      <c r="M174" s="29">
        <f>SUM(M175:M177)</f>
        <v>0</v>
      </c>
      <c r="N174" s="29">
        <f t="shared" si="18"/>
        <v>0</v>
      </c>
      <c r="O174" s="29"/>
      <c r="P174" s="29">
        <f>SUM(P175:P177)</f>
        <v>0</v>
      </c>
      <c r="Q174" s="29">
        <f t="shared" si="19"/>
        <v>0</v>
      </c>
      <c r="R174" s="35">
        <f t="shared" si="14"/>
        <v>0</v>
      </c>
      <c r="S174" s="36">
        <f t="shared" si="15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6"/>
        <v>0</v>
      </c>
      <c r="I175" s="38"/>
      <c r="J175" s="38"/>
      <c r="K175" s="38">
        <f t="shared" si="17"/>
        <v>0</v>
      </c>
      <c r="L175" s="38"/>
      <c r="M175" s="38"/>
      <c r="N175" s="38">
        <f t="shared" si="18"/>
        <v>0</v>
      </c>
      <c r="O175" s="38"/>
      <c r="P175" s="38"/>
      <c r="Q175" s="38">
        <f t="shared" si="19"/>
        <v>0</v>
      </c>
      <c r="R175" s="39">
        <f t="shared" si="14"/>
        <v>0</v>
      </c>
      <c r="S175" s="40">
        <f t="shared" si="15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6"/>
        <v>0</v>
      </c>
      <c r="I176" s="38"/>
      <c r="J176" s="38"/>
      <c r="K176" s="38">
        <f t="shared" si="17"/>
        <v>0</v>
      </c>
      <c r="L176" s="38"/>
      <c r="M176" s="38"/>
      <c r="N176" s="38">
        <f t="shared" si="18"/>
        <v>0</v>
      </c>
      <c r="O176" s="38"/>
      <c r="P176" s="38"/>
      <c r="Q176" s="38">
        <f t="shared" si="19"/>
        <v>0</v>
      </c>
      <c r="R176" s="39">
        <f t="shared" si="14"/>
        <v>0</v>
      </c>
      <c r="S176" s="40">
        <f t="shared" si="15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6"/>
        <v>0</v>
      </c>
      <c r="I177" s="38"/>
      <c r="J177" s="38"/>
      <c r="K177" s="38">
        <f t="shared" si="17"/>
        <v>0</v>
      </c>
      <c r="L177" s="38"/>
      <c r="M177" s="38"/>
      <c r="N177" s="38">
        <f t="shared" si="18"/>
        <v>0</v>
      </c>
      <c r="O177" s="38"/>
      <c r="P177" s="38"/>
      <c r="Q177" s="38">
        <f t="shared" si="19"/>
        <v>0</v>
      </c>
      <c r="R177" s="39">
        <f t="shared" si="14"/>
        <v>0</v>
      </c>
      <c r="S177" s="40">
        <f t="shared" si="15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6"/>
        <v>0</v>
      </c>
      <c r="I178" s="29"/>
      <c r="J178" s="29">
        <f>+J179+J180</f>
        <v>0</v>
      </c>
      <c r="K178" s="29">
        <f t="shared" si="17"/>
        <v>0</v>
      </c>
      <c r="L178" s="29"/>
      <c r="M178" s="29">
        <f>+M179+M180</f>
        <v>0</v>
      </c>
      <c r="N178" s="29">
        <f t="shared" si="18"/>
        <v>0</v>
      </c>
      <c r="O178" s="29"/>
      <c r="P178" s="29">
        <f>+P179+P180</f>
        <v>0</v>
      </c>
      <c r="Q178" s="29">
        <f t="shared" si="19"/>
        <v>0</v>
      </c>
      <c r="R178" s="35">
        <f t="shared" si="14"/>
        <v>0</v>
      </c>
      <c r="S178" s="36">
        <f t="shared" si="15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6"/>
        <v>0</v>
      </c>
      <c r="I179" s="38"/>
      <c r="J179" s="38"/>
      <c r="K179" s="38">
        <f t="shared" si="17"/>
        <v>0</v>
      </c>
      <c r="L179" s="38"/>
      <c r="M179" s="38"/>
      <c r="N179" s="38">
        <f t="shared" si="18"/>
        <v>0</v>
      </c>
      <c r="O179" s="38"/>
      <c r="P179" s="38"/>
      <c r="Q179" s="38">
        <f t="shared" si="19"/>
        <v>0</v>
      </c>
      <c r="R179" s="39">
        <f t="shared" si="14"/>
        <v>0</v>
      </c>
      <c r="S179" s="40">
        <f t="shared" si="15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6"/>
        <v>0</v>
      </c>
      <c r="I180" s="38"/>
      <c r="J180" s="38"/>
      <c r="K180" s="38">
        <f t="shared" si="17"/>
        <v>0</v>
      </c>
      <c r="L180" s="38"/>
      <c r="M180" s="38"/>
      <c r="N180" s="38">
        <f t="shared" si="18"/>
        <v>0</v>
      </c>
      <c r="O180" s="38"/>
      <c r="P180" s="38"/>
      <c r="Q180" s="38">
        <f t="shared" si="19"/>
        <v>0</v>
      </c>
      <c r="R180" s="39">
        <f t="shared" si="14"/>
        <v>0</v>
      </c>
      <c r="S180" s="40">
        <f t="shared" si="15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6"/>
        <v>0</v>
      </c>
      <c r="I181" s="29"/>
      <c r="J181" s="29">
        <f>+J182+J183</f>
        <v>0</v>
      </c>
      <c r="K181" s="29">
        <f t="shared" si="17"/>
        <v>0</v>
      </c>
      <c r="L181" s="29"/>
      <c r="M181" s="29">
        <f>+M182+M183</f>
        <v>0</v>
      </c>
      <c r="N181" s="29">
        <f t="shared" si="18"/>
        <v>0</v>
      </c>
      <c r="O181" s="29"/>
      <c r="P181" s="29">
        <f>+P182+P183</f>
        <v>0</v>
      </c>
      <c r="Q181" s="29">
        <f t="shared" si="19"/>
        <v>0</v>
      </c>
      <c r="R181" s="35">
        <f t="shared" si="14"/>
        <v>0</v>
      </c>
      <c r="S181" s="36">
        <f t="shared" si="15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6"/>
        <v>0</v>
      </c>
      <c r="I182" s="38"/>
      <c r="J182" s="38"/>
      <c r="K182" s="38">
        <f t="shared" si="17"/>
        <v>0</v>
      </c>
      <c r="L182" s="38"/>
      <c r="M182" s="38"/>
      <c r="N182" s="38">
        <f t="shared" si="18"/>
        <v>0</v>
      </c>
      <c r="O182" s="38"/>
      <c r="P182" s="38"/>
      <c r="Q182" s="38">
        <f t="shared" si="19"/>
        <v>0</v>
      </c>
      <c r="R182" s="39">
        <f t="shared" si="14"/>
        <v>0</v>
      </c>
      <c r="S182" s="40">
        <f t="shared" si="15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6"/>
        <v>0</v>
      </c>
      <c r="I183" s="38"/>
      <c r="J183" s="38"/>
      <c r="K183" s="38">
        <f t="shared" si="17"/>
        <v>0</v>
      </c>
      <c r="L183" s="38"/>
      <c r="M183" s="38"/>
      <c r="N183" s="38">
        <f t="shared" si="18"/>
        <v>0</v>
      </c>
      <c r="O183" s="38"/>
      <c r="P183" s="38"/>
      <c r="Q183" s="38">
        <f t="shared" si="19"/>
        <v>0</v>
      </c>
      <c r="R183" s="39">
        <f t="shared" si="14"/>
        <v>0</v>
      </c>
      <c r="S183" s="40">
        <f t="shared" si="15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0</v>
      </c>
      <c r="E184" s="29">
        <f>+E185+E188</f>
        <v>0</v>
      </c>
      <c r="F184" s="29">
        <f>+F185+F188</f>
        <v>0</v>
      </c>
      <c r="G184" s="29">
        <f>+G185+G188</f>
        <v>0</v>
      </c>
      <c r="H184" s="65">
        <f t="shared" si="16"/>
        <v>170000000</v>
      </c>
      <c r="I184" s="29"/>
      <c r="J184" s="29">
        <f>+J185+J188</f>
        <v>7038100</v>
      </c>
      <c r="K184" s="29">
        <f t="shared" si="17"/>
        <v>7038100</v>
      </c>
      <c r="L184" s="29"/>
      <c r="M184" s="29">
        <f>+M185+M188</f>
        <v>7038100</v>
      </c>
      <c r="N184" s="29">
        <f t="shared" si="18"/>
        <v>7038100</v>
      </c>
      <c r="O184" s="29"/>
      <c r="P184" s="29">
        <f>+P185+P188</f>
        <v>7038100</v>
      </c>
      <c r="Q184" s="29">
        <f t="shared" si="19"/>
        <v>7038100</v>
      </c>
      <c r="R184" s="35">
        <f t="shared" si="14"/>
        <v>162961900</v>
      </c>
      <c r="S184" s="36">
        <f t="shared" si="15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0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16"/>
        <v>40000000</v>
      </c>
      <c r="I185" s="29"/>
      <c r="J185" s="29">
        <f>J186</f>
        <v>0</v>
      </c>
      <c r="K185" s="29">
        <f t="shared" si="17"/>
        <v>0</v>
      </c>
      <c r="L185" s="29"/>
      <c r="M185" s="29">
        <f>M186</f>
        <v>0</v>
      </c>
      <c r="N185" s="29">
        <f t="shared" si="18"/>
        <v>0</v>
      </c>
      <c r="O185" s="29"/>
      <c r="P185" s="29">
        <f>P186</f>
        <v>0</v>
      </c>
      <c r="Q185" s="29">
        <f t="shared" si="19"/>
        <v>0</v>
      </c>
      <c r="R185" s="35">
        <f t="shared" si="14"/>
        <v>40000000</v>
      </c>
      <c r="S185" s="36">
        <f t="shared" si="15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0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16"/>
        <v>40000000</v>
      </c>
      <c r="I186" s="29"/>
      <c r="J186" s="29">
        <f>+J187</f>
        <v>0</v>
      </c>
      <c r="K186" s="29">
        <f t="shared" si="17"/>
        <v>0</v>
      </c>
      <c r="L186" s="29"/>
      <c r="M186" s="29">
        <f>+M187</f>
        <v>0</v>
      </c>
      <c r="N186" s="29">
        <f t="shared" si="18"/>
        <v>0</v>
      </c>
      <c r="O186" s="29"/>
      <c r="P186" s="29">
        <f>+P187</f>
        <v>0</v>
      </c>
      <c r="Q186" s="29">
        <f t="shared" si="19"/>
        <v>0</v>
      </c>
      <c r="R186" s="35">
        <f t="shared" si="14"/>
        <v>40000000</v>
      </c>
      <c r="S186" s="36">
        <f t="shared" si="15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/>
      <c r="E187" s="38"/>
      <c r="F187" s="38"/>
      <c r="G187" s="38"/>
      <c r="H187" s="64">
        <f t="shared" si="16"/>
        <v>40000000</v>
      </c>
      <c r="I187" s="38"/>
      <c r="J187" s="38"/>
      <c r="K187" s="38">
        <f t="shared" si="17"/>
        <v>0</v>
      </c>
      <c r="L187" s="38"/>
      <c r="M187" s="38"/>
      <c r="N187" s="38">
        <f t="shared" si="18"/>
        <v>0</v>
      </c>
      <c r="O187" s="38"/>
      <c r="P187" s="38"/>
      <c r="Q187" s="38">
        <f t="shared" si="19"/>
        <v>0</v>
      </c>
      <c r="R187" s="39">
        <f t="shared" si="14"/>
        <v>40000000</v>
      </c>
      <c r="S187" s="40">
        <f t="shared" si="15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0</v>
      </c>
      <c r="E188" s="29">
        <f>+E189+E195</f>
        <v>0</v>
      </c>
      <c r="F188" s="29">
        <f>+F189+F195</f>
        <v>0</v>
      </c>
      <c r="G188" s="29">
        <f>+G189+G195</f>
        <v>0</v>
      </c>
      <c r="H188" s="65">
        <f t="shared" si="16"/>
        <v>130000000</v>
      </c>
      <c r="I188" s="29"/>
      <c r="J188" s="29">
        <f>+J189+J195</f>
        <v>7038100</v>
      </c>
      <c r="K188" s="29">
        <f t="shared" si="17"/>
        <v>7038100</v>
      </c>
      <c r="L188" s="29"/>
      <c r="M188" s="29">
        <f>+M189+M195</f>
        <v>7038100</v>
      </c>
      <c r="N188" s="29">
        <f t="shared" si="18"/>
        <v>7038100</v>
      </c>
      <c r="O188" s="29"/>
      <c r="P188" s="29">
        <f>+P189+P195</f>
        <v>7038100</v>
      </c>
      <c r="Q188" s="29">
        <f t="shared" si="19"/>
        <v>7038100</v>
      </c>
      <c r="R188" s="35">
        <f t="shared" si="14"/>
        <v>122961900</v>
      </c>
      <c r="S188" s="36">
        <f t="shared" si="15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0</v>
      </c>
      <c r="E189" s="38">
        <f>SUM(E190:E194)</f>
        <v>0</v>
      </c>
      <c r="F189" s="38">
        <f>SUM(F190:F194)</f>
        <v>0</v>
      </c>
      <c r="G189" s="38">
        <f>SUM(G190:G194)</f>
        <v>0</v>
      </c>
      <c r="H189" s="64">
        <f t="shared" si="16"/>
        <v>130000000</v>
      </c>
      <c r="I189" s="38"/>
      <c r="J189" s="38">
        <f>SUM(J190:J194)</f>
        <v>7038100</v>
      </c>
      <c r="K189" s="38">
        <f t="shared" si="17"/>
        <v>7038100</v>
      </c>
      <c r="L189" s="38"/>
      <c r="M189" s="38">
        <f>SUM(M190:M194)</f>
        <v>7038100</v>
      </c>
      <c r="N189" s="38">
        <f t="shared" si="18"/>
        <v>7038100</v>
      </c>
      <c r="O189" s="38"/>
      <c r="P189" s="38">
        <f>SUM(P190:P194)</f>
        <v>7038100</v>
      </c>
      <c r="Q189" s="38">
        <f t="shared" si="19"/>
        <v>7038100</v>
      </c>
      <c r="R189" s="39">
        <f t="shared" si="14"/>
        <v>122961900</v>
      </c>
      <c r="S189" s="40">
        <f t="shared" si="15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/>
      <c r="E190" s="38"/>
      <c r="F190" s="38"/>
      <c r="G190" s="38"/>
      <c r="H190" s="64">
        <f t="shared" si="16"/>
        <v>60000000</v>
      </c>
      <c r="I190" s="38"/>
      <c r="J190" s="38">
        <v>7038100</v>
      </c>
      <c r="K190" s="38">
        <f t="shared" si="17"/>
        <v>7038100</v>
      </c>
      <c r="L190" s="38"/>
      <c r="M190" s="38">
        <v>7038100</v>
      </c>
      <c r="N190" s="38">
        <f t="shared" si="18"/>
        <v>7038100</v>
      </c>
      <c r="O190" s="38"/>
      <c r="P190" s="38">
        <v>7038100</v>
      </c>
      <c r="Q190" s="38">
        <f t="shared" si="19"/>
        <v>7038100</v>
      </c>
      <c r="R190" s="39">
        <f t="shared" si="14"/>
        <v>52961900</v>
      </c>
      <c r="S190" s="40">
        <f t="shared" si="15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/>
      <c r="E191" s="38"/>
      <c r="F191" s="38"/>
      <c r="G191" s="38"/>
      <c r="H191" s="64">
        <f t="shared" si="16"/>
        <v>50000000</v>
      </c>
      <c r="I191" s="38"/>
      <c r="J191" s="38"/>
      <c r="K191" s="38">
        <f t="shared" si="17"/>
        <v>0</v>
      </c>
      <c r="L191" s="38"/>
      <c r="M191" s="38"/>
      <c r="N191" s="38">
        <f t="shared" si="18"/>
        <v>0</v>
      </c>
      <c r="O191" s="38"/>
      <c r="P191" s="38"/>
      <c r="Q191" s="38">
        <f t="shared" si="19"/>
        <v>0</v>
      </c>
      <c r="R191" s="39">
        <f t="shared" si="14"/>
        <v>50000000</v>
      </c>
      <c r="S191" s="40">
        <f t="shared" si="15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/>
      <c r="E192" s="38"/>
      <c r="F192" s="38"/>
      <c r="G192" s="38"/>
      <c r="H192" s="64">
        <f t="shared" si="16"/>
        <v>20000000</v>
      </c>
      <c r="I192" s="38"/>
      <c r="J192" s="38"/>
      <c r="K192" s="38">
        <f t="shared" si="17"/>
        <v>0</v>
      </c>
      <c r="L192" s="38"/>
      <c r="M192" s="38"/>
      <c r="N192" s="38">
        <f t="shared" si="18"/>
        <v>0</v>
      </c>
      <c r="O192" s="38"/>
      <c r="P192" s="38"/>
      <c r="Q192" s="38">
        <f t="shared" si="19"/>
        <v>0</v>
      </c>
      <c r="R192" s="39">
        <f t="shared" si="14"/>
        <v>20000000</v>
      </c>
      <c r="S192" s="40">
        <f t="shared" si="15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6"/>
        <v>0</v>
      </c>
      <c r="I193" s="38"/>
      <c r="J193" s="38"/>
      <c r="K193" s="38">
        <f t="shared" si="17"/>
        <v>0</v>
      </c>
      <c r="L193" s="38"/>
      <c r="M193" s="38"/>
      <c r="N193" s="38">
        <f t="shared" si="18"/>
        <v>0</v>
      </c>
      <c r="O193" s="38"/>
      <c r="P193" s="38"/>
      <c r="Q193" s="38">
        <f t="shared" si="19"/>
        <v>0</v>
      </c>
      <c r="R193" s="39">
        <f t="shared" si="14"/>
        <v>0</v>
      </c>
      <c r="S193" s="40">
        <f t="shared" si="15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6"/>
        <v>0</v>
      </c>
      <c r="I194" s="38"/>
      <c r="J194" s="38"/>
      <c r="K194" s="38">
        <f t="shared" si="17"/>
        <v>0</v>
      </c>
      <c r="L194" s="38"/>
      <c r="M194" s="38"/>
      <c r="N194" s="38">
        <f t="shared" si="18"/>
        <v>0</v>
      </c>
      <c r="O194" s="38"/>
      <c r="P194" s="38"/>
      <c r="Q194" s="38">
        <f t="shared" si="19"/>
        <v>0</v>
      </c>
      <c r="R194" s="39">
        <f t="shared" si="14"/>
        <v>0</v>
      </c>
      <c r="S194" s="40">
        <f t="shared" si="15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6"/>
        <v>0</v>
      </c>
      <c r="I195" s="38"/>
      <c r="J195" s="38">
        <f>+J196</f>
        <v>0</v>
      </c>
      <c r="K195" s="38">
        <f t="shared" si="17"/>
        <v>0</v>
      </c>
      <c r="L195" s="38"/>
      <c r="M195" s="38">
        <f>+M196</f>
        <v>0</v>
      </c>
      <c r="N195" s="38">
        <f t="shared" si="18"/>
        <v>0</v>
      </c>
      <c r="O195" s="38"/>
      <c r="P195" s="38">
        <f>+P196</f>
        <v>0</v>
      </c>
      <c r="Q195" s="38">
        <f t="shared" si="19"/>
        <v>0</v>
      </c>
      <c r="R195" s="39">
        <f t="shared" si="14"/>
        <v>0</v>
      </c>
      <c r="S195" s="40">
        <f t="shared" si="15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6"/>
        <v>0</v>
      </c>
      <c r="I196" s="38"/>
      <c r="J196" s="38"/>
      <c r="K196" s="38">
        <f t="shared" si="17"/>
        <v>0</v>
      </c>
      <c r="L196" s="38"/>
      <c r="M196" s="38"/>
      <c r="N196" s="38">
        <f t="shared" si="18"/>
        <v>0</v>
      </c>
      <c r="O196" s="38"/>
      <c r="P196" s="38"/>
      <c r="Q196" s="38">
        <f t="shared" si="19"/>
        <v>0</v>
      </c>
      <c r="R196" s="39">
        <f t="shared" si="14"/>
        <v>0</v>
      </c>
      <c r="S196" s="40">
        <f t="shared" si="15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6"/>
        <v>0</v>
      </c>
      <c r="I197" s="29"/>
      <c r="J197" s="29">
        <f>+J198+J201</f>
        <v>0</v>
      </c>
      <c r="K197" s="29">
        <f t="shared" si="17"/>
        <v>0</v>
      </c>
      <c r="L197" s="29"/>
      <c r="M197" s="29">
        <f>+M198+M201</f>
        <v>0</v>
      </c>
      <c r="N197" s="29">
        <f t="shared" si="18"/>
        <v>0</v>
      </c>
      <c r="O197" s="29"/>
      <c r="P197" s="29">
        <f>+P198+P201</f>
        <v>0</v>
      </c>
      <c r="Q197" s="29">
        <f t="shared" si="19"/>
        <v>0</v>
      </c>
      <c r="R197" s="35">
        <f t="shared" si="14"/>
        <v>0</v>
      </c>
      <c r="S197" s="36">
        <f t="shared" si="15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6"/>
        <v>0</v>
      </c>
      <c r="I198" s="29"/>
      <c r="J198" s="29">
        <f>+J199+J200</f>
        <v>0</v>
      </c>
      <c r="K198" s="29">
        <f t="shared" si="17"/>
        <v>0</v>
      </c>
      <c r="L198" s="29"/>
      <c r="M198" s="29">
        <f>+M199+M200</f>
        <v>0</v>
      </c>
      <c r="N198" s="29">
        <f t="shared" si="18"/>
        <v>0</v>
      </c>
      <c r="O198" s="29"/>
      <c r="P198" s="29">
        <f>+P199+P200</f>
        <v>0</v>
      </c>
      <c r="Q198" s="29">
        <f t="shared" si="19"/>
        <v>0</v>
      </c>
      <c r="R198" s="35">
        <f t="shared" si="14"/>
        <v>0</v>
      </c>
      <c r="S198" s="36">
        <f t="shared" si="15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6"/>
        <v>0</v>
      </c>
      <c r="I199" s="38"/>
      <c r="J199" s="38"/>
      <c r="K199" s="38">
        <f t="shared" si="17"/>
        <v>0</v>
      </c>
      <c r="L199" s="38"/>
      <c r="M199" s="38"/>
      <c r="N199" s="38">
        <f t="shared" si="18"/>
        <v>0</v>
      </c>
      <c r="O199" s="38"/>
      <c r="P199" s="38"/>
      <c r="Q199" s="38">
        <f t="shared" si="19"/>
        <v>0</v>
      </c>
      <c r="R199" s="39">
        <f t="shared" si="14"/>
        <v>0</v>
      </c>
      <c r="S199" s="40">
        <f t="shared" si="15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6"/>
        <v>0</v>
      </c>
      <c r="I200" s="38"/>
      <c r="J200" s="38"/>
      <c r="K200" s="38">
        <f t="shared" si="17"/>
        <v>0</v>
      </c>
      <c r="L200" s="38"/>
      <c r="M200" s="38"/>
      <c r="N200" s="38">
        <f t="shared" si="18"/>
        <v>0</v>
      </c>
      <c r="O200" s="38"/>
      <c r="P200" s="38"/>
      <c r="Q200" s="38">
        <f t="shared" si="19"/>
        <v>0</v>
      </c>
      <c r="R200" s="39">
        <f t="shared" si="14"/>
        <v>0</v>
      </c>
      <c r="S200" s="40">
        <f t="shared" si="15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6"/>
        <v>0</v>
      </c>
      <c r="I201" s="29"/>
      <c r="J201" s="29">
        <f>+J202+J203</f>
        <v>0</v>
      </c>
      <c r="K201" s="29">
        <f t="shared" si="17"/>
        <v>0</v>
      </c>
      <c r="L201" s="29"/>
      <c r="M201" s="29">
        <f>+M202+M203</f>
        <v>0</v>
      </c>
      <c r="N201" s="29">
        <f t="shared" si="18"/>
        <v>0</v>
      </c>
      <c r="O201" s="29"/>
      <c r="P201" s="29">
        <f>+P202+P203</f>
        <v>0</v>
      </c>
      <c r="Q201" s="29">
        <f t="shared" si="19"/>
        <v>0</v>
      </c>
      <c r="R201" s="35">
        <f t="shared" si="14"/>
        <v>0</v>
      </c>
      <c r="S201" s="36">
        <f t="shared" si="15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6"/>
        <v>0</v>
      </c>
      <c r="I202" s="38"/>
      <c r="J202" s="38"/>
      <c r="K202" s="38">
        <f t="shared" si="17"/>
        <v>0</v>
      </c>
      <c r="L202" s="38"/>
      <c r="M202" s="38"/>
      <c r="N202" s="38">
        <f t="shared" si="18"/>
        <v>0</v>
      </c>
      <c r="O202" s="38"/>
      <c r="P202" s="38"/>
      <c r="Q202" s="38">
        <f t="shared" si="19"/>
        <v>0</v>
      </c>
      <c r="R202" s="39">
        <f t="shared" si="14"/>
        <v>0</v>
      </c>
      <c r="S202" s="40">
        <f t="shared" si="15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6"/>
        <v>0</v>
      </c>
      <c r="I203" s="38"/>
      <c r="J203" s="38"/>
      <c r="K203" s="38">
        <f t="shared" si="17"/>
        <v>0</v>
      </c>
      <c r="L203" s="38"/>
      <c r="M203" s="38"/>
      <c r="N203" s="38">
        <f t="shared" si="18"/>
        <v>0</v>
      </c>
      <c r="O203" s="38"/>
      <c r="P203" s="38"/>
      <c r="Q203" s="38">
        <f t="shared" si="19"/>
        <v>0</v>
      </c>
      <c r="R203" s="39">
        <f t="shared" si="14"/>
        <v>0</v>
      </c>
      <c r="S203" s="40">
        <f t="shared" si="15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6"/>
        <v>0</v>
      </c>
      <c r="I204" s="29"/>
      <c r="J204" s="29">
        <f>J205+J208</f>
        <v>0</v>
      </c>
      <c r="K204" s="29">
        <f t="shared" si="17"/>
        <v>0</v>
      </c>
      <c r="L204" s="29"/>
      <c r="M204" s="29">
        <f>M205+M208</f>
        <v>0</v>
      </c>
      <c r="N204" s="29">
        <f t="shared" si="18"/>
        <v>0</v>
      </c>
      <c r="O204" s="29"/>
      <c r="P204" s="29">
        <f>P205+P208</f>
        <v>0</v>
      </c>
      <c r="Q204" s="29">
        <f t="shared" si="19"/>
        <v>0</v>
      </c>
      <c r="R204" s="35">
        <f t="shared" si="14"/>
        <v>0</v>
      </c>
      <c r="S204" s="36">
        <f t="shared" si="15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0">+D206</f>
        <v>0</v>
      </c>
      <c r="E205" s="29">
        <f t="shared" si="20"/>
        <v>0</v>
      </c>
      <c r="F205" s="29">
        <f t="shared" si="20"/>
        <v>0</v>
      </c>
      <c r="G205" s="29">
        <f t="shared" si="20"/>
        <v>0</v>
      </c>
      <c r="H205" s="65">
        <f t="shared" si="16"/>
        <v>0</v>
      </c>
      <c r="I205" s="29"/>
      <c r="J205" s="29">
        <f>+J206</f>
        <v>0</v>
      </c>
      <c r="K205" s="29">
        <f t="shared" si="17"/>
        <v>0</v>
      </c>
      <c r="L205" s="29"/>
      <c r="M205" s="29">
        <f>+M206</f>
        <v>0</v>
      </c>
      <c r="N205" s="29">
        <f t="shared" si="18"/>
        <v>0</v>
      </c>
      <c r="O205" s="29"/>
      <c r="P205" s="29">
        <f>+P206</f>
        <v>0</v>
      </c>
      <c r="Q205" s="29">
        <f t="shared" si="19"/>
        <v>0</v>
      </c>
      <c r="R205" s="35">
        <f t="shared" si="14"/>
        <v>0</v>
      </c>
      <c r="S205" s="36">
        <f t="shared" si="15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0"/>
        <v>0</v>
      </c>
      <c r="E206" s="29">
        <f t="shared" si="20"/>
        <v>0</v>
      </c>
      <c r="F206" s="29">
        <f t="shared" si="20"/>
        <v>0</v>
      </c>
      <c r="G206" s="29">
        <f t="shared" si="20"/>
        <v>0</v>
      </c>
      <c r="H206" s="65">
        <f t="shared" si="16"/>
        <v>0</v>
      </c>
      <c r="I206" s="29"/>
      <c r="J206" s="29">
        <f>+J207</f>
        <v>0</v>
      </c>
      <c r="K206" s="29">
        <f t="shared" si="17"/>
        <v>0</v>
      </c>
      <c r="L206" s="29"/>
      <c r="M206" s="29">
        <f>+M207</f>
        <v>0</v>
      </c>
      <c r="N206" s="29">
        <f t="shared" si="18"/>
        <v>0</v>
      </c>
      <c r="O206" s="29"/>
      <c r="P206" s="29">
        <f>+P207</f>
        <v>0</v>
      </c>
      <c r="Q206" s="29">
        <f t="shared" si="19"/>
        <v>0</v>
      </c>
      <c r="R206" s="35">
        <f t="shared" ref="R206:R226" si="21">+H206-K206</f>
        <v>0</v>
      </c>
      <c r="S206" s="36">
        <f t="shared" ref="S206:S226" si="22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3">+C207+D207+E207-F207-G207</f>
        <v>0</v>
      </c>
      <c r="I207" s="38"/>
      <c r="J207" s="38">
        <v>0</v>
      </c>
      <c r="K207" s="38">
        <f t="shared" ref="K207:K226" si="24">+I207+J207</f>
        <v>0</v>
      </c>
      <c r="L207" s="38"/>
      <c r="M207" s="38">
        <v>0</v>
      </c>
      <c r="N207" s="38">
        <f t="shared" ref="N207:N226" si="25">+L207+M207</f>
        <v>0</v>
      </c>
      <c r="O207" s="38"/>
      <c r="P207" s="38">
        <v>0</v>
      </c>
      <c r="Q207" s="38">
        <f t="shared" ref="Q207:Q226" si="26">+O207+P207</f>
        <v>0</v>
      </c>
      <c r="R207" s="39">
        <f t="shared" si="21"/>
        <v>0</v>
      </c>
      <c r="S207" s="40">
        <f t="shared" si="22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3"/>
        <v>0</v>
      </c>
      <c r="I208" s="29"/>
      <c r="J208" s="29">
        <f>+J209</f>
        <v>0</v>
      </c>
      <c r="K208" s="29">
        <f t="shared" si="24"/>
        <v>0</v>
      </c>
      <c r="L208" s="29"/>
      <c r="M208" s="29">
        <f>+M209</f>
        <v>0</v>
      </c>
      <c r="N208" s="29">
        <f t="shared" si="25"/>
        <v>0</v>
      </c>
      <c r="O208" s="29"/>
      <c r="P208" s="29">
        <f>+P209</f>
        <v>0</v>
      </c>
      <c r="Q208" s="29">
        <f t="shared" si="26"/>
        <v>0</v>
      </c>
      <c r="R208" s="35">
        <f t="shared" si="21"/>
        <v>0</v>
      </c>
      <c r="S208" s="36">
        <f t="shared" si="22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3"/>
        <v>0</v>
      </c>
      <c r="I209" s="38"/>
      <c r="J209" s="38"/>
      <c r="K209" s="38">
        <f t="shared" si="24"/>
        <v>0</v>
      </c>
      <c r="L209" s="38"/>
      <c r="M209" s="38"/>
      <c r="N209" s="38">
        <f t="shared" si="25"/>
        <v>0</v>
      </c>
      <c r="O209" s="38"/>
      <c r="P209" s="38"/>
      <c r="Q209" s="38">
        <f t="shared" si="26"/>
        <v>0</v>
      </c>
      <c r="R209" s="39">
        <f t="shared" si="21"/>
        <v>0</v>
      </c>
      <c r="S209" s="40">
        <f t="shared" si="22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33638065.289999999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3"/>
        <v>33638065.289999999</v>
      </c>
      <c r="I210" s="29"/>
      <c r="J210" s="29">
        <f>+J211+J215+J219+J222+J225</f>
        <v>0</v>
      </c>
      <c r="K210" s="29">
        <f t="shared" si="24"/>
        <v>0</v>
      </c>
      <c r="L210" s="29"/>
      <c r="M210" s="29">
        <f>+M211+M215+M219+M222+M225</f>
        <v>0</v>
      </c>
      <c r="N210" s="29">
        <f t="shared" si="25"/>
        <v>0</v>
      </c>
      <c r="O210" s="29"/>
      <c r="P210" s="29">
        <f>+P211+P215+P219+P222+P225</f>
        <v>0</v>
      </c>
      <c r="Q210" s="29">
        <f t="shared" si="26"/>
        <v>0</v>
      </c>
      <c r="R210" s="35">
        <f t="shared" si="21"/>
        <v>33638065.289999999</v>
      </c>
      <c r="S210" s="36">
        <f t="shared" si="22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24427565.289999999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3"/>
        <v>24427565.289999999</v>
      </c>
      <c r="I211" s="29"/>
      <c r="J211" s="29">
        <f>+J212+J213+J214</f>
        <v>0</v>
      </c>
      <c r="K211" s="29">
        <f t="shared" si="24"/>
        <v>0</v>
      </c>
      <c r="L211" s="29"/>
      <c r="M211" s="29">
        <f>+M212+M213+M214</f>
        <v>0</v>
      </c>
      <c r="N211" s="29">
        <f t="shared" si="25"/>
        <v>0</v>
      </c>
      <c r="O211" s="29"/>
      <c r="P211" s="29">
        <f>+P212+P213+P214</f>
        <v>0</v>
      </c>
      <c r="Q211" s="29">
        <f t="shared" si="26"/>
        <v>0</v>
      </c>
      <c r="R211" s="35">
        <f t="shared" si="21"/>
        <v>24427565.289999999</v>
      </c>
      <c r="S211" s="36">
        <f t="shared" si="22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</f>
        <v>4482142.29</v>
      </c>
      <c r="E212" s="38">
        <v>0</v>
      </c>
      <c r="F212" s="38">
        <v>0</v>
      </c>
      <c r="G212" s="38">
        <v>0</v>
      </c>
      <c r="H212" s="64">
        <f t="shared" si="23"/>
        <v>4482142.29</v>
      </c>
      <c r="I212" s="38"/>
      <c r="J212" s="38"/>
      <c r="K212" s="38">
        <f t="shared" si="24"/>
        <v>0</v>
      </c>
      <c r="L212" s="38"/>
      <c r="M212" s="38"/>
      <c r="N212" s="38">
        <f t="shared" si="25"/>
        <v>0</v>
      </c>
      <c r="O212" s="38"/>
      <c r="P212" s="38"/>
      <c r="Q212" s="38">
        <f t="shared" si="26"/>
        <v>0</v>
      </c>
      <c r="R212" s="39">
        <f t="shared" si="21"/>
        <v>4482142.29</v>
      </c>
      <c r="S212" s="40">
        <f t="shared" si="22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3"/>
        <v>7350000</v>
      </c>
      <c r="I213" s="38"/>
      <c r="J213" s="38"/>
      <c r="K213" s="38">
        <f t="shared" si="24"/>
        <v>0</v>
      </c>
      <c r="L213" s="38"/>
      <c r="M213" s="38"/>
      <c r="N213" s="38">
        <f t="shared" si="25"/>
        <v>0</v>
      </c>
      <c r="O213" s="38"/>
      <c r="P213" s="38"/>
      <c r="Q213" s="38">
        <f t="shared" si="26"/>
        <v>0</v>
      </c>
      <c r="R213" s="39">
        <f t="shared" si="21"/>
        <v>7350000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3"/>
        <v>12595423</v>
      </c>
      <c r="I214" s="38"/>
      <c r="J214" s="38"/>
      <c r="K214" s="38">
        <f t="shared" si="24"/>
        <v>0</v>
      </c>
      <c r="L214" s="38"/>
      <c r="M214" s="38"/>
      <c r="N214" s="38">
        <f t="shared" si="25"/>
        <v>0</v>
      </c>
      <c r="O214" s="38"/>
      <c r="P214" s="38"/>
      <c r="Q214" s="38">
        <f t="shared" si="26"/>
        <v>0</v>
      </c>
      <c r="R214" s="39">
        <f t="shared" si="21"/>
        <v>12595423</v>
      </c>
      <c r="S214" s="40">
        <f t="shared" si="22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9210500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3"/>
        <v>9210500</v>
      </c>
      <c r="I215" s="29"/>
      <c r="J215" s="29">
        <f>+J216+J217+J218</f>
        <v>0</v>
      </c>
      <c r="K215" s="29">
        <f t="shared" si="24"/>
        <v>0</v>
      </c>
      <c r="L215" s="29"/>
      <c r="M215" s="29">
        <f>+M216+M217+M218</f>
        <v>0</v>
      </c>
      <c r="N215" s="29">
        <f t="shared" si="25"/>
        <v>0</v>
      </c>
      <c r="O215" s="29"/>
      <c r="P215" s="29">
        <f>+P216+P217+P218</f>
        <v>0</v>
      </c>
      <c r="Q215" s="29">
        <f t="shared" si="26"/>
        <v>0</v>
      </c>
      <c r="R215" s="35">
        <f t="shared" si="21"/>
        <v>9210500</v>
      </c>
      <c r="S215" s="36">
        <f t="shared" si="22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3"/>
        <v>0</v>
      </c>
      <c r="I216" s="38"/>
      <c r="J216" s="38"/>
      <c r="K216" s="38">
        <f t="shared" si="24"/>
        <v>0</v>
      </c>
      <c r="L216" s="38"/>
      <c r="M216" s="38"/>
      <c r="N216" s="38">
        <f t="shared" si="25"/>
        <v>0</v>
      </c>
      <c r="O216" s="38"/>
      <c r="P216" s="38"/>
      <c r="Q216" s="38">
        <f t="shared" si="26"/>
        <v>0</v>
      </c>
      <c r="R216" s="39">
        <f t="shared" si="21"/>
        <v>0</v>
      </c>
      <c r="S216" s="40">
        <f t="shared" si="22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v>9210500</v>
      </c>
      <c r="E217" s="38">
        <v>0</v>
      </c>
      <c r="F217" s="38">
        <v>0</v>
      </c>
      <c r="G217" s="38">
        <v>0</v>
      </c>
      <c r="H217" s="64">
        <f t="shared" si="23"/>
        <v>9210500</v>
      </c>
      <c r="I217" s="38"/>
      <c r="J217" s="38"/>
      <c r="K217" s="38">
        <f t="shared" si="24"/>
        <v>0</v>
      </c>
      <c r="L217" s="38"/>
      <c r="M217" s="38"/>
      <c r="N217" s="38">
        <f t="shared" si="25"/>
        <v>0</v>
      </c>
      <c r="O217" s="38"/>
      <c r="P217" s="38"/>
      <c r="Q217" s="38">
        <f t="shared" si="26"/>
        <v>0</v>
      </c>
      <c r="R217" s="39">
        <f t="shared" si="21"/>
        <v>9210500</v>
      </c>
      <c r="S217" s="40">
        <f t="shared" si="22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3"/>
        <v>0</v>
      </c>
      <c r="I218" s="38"/>
      <c r="J218" s="38">
        <v>0</v>
      </c>
      <c r="K218" s="38">
        <f t="shared" si="24"/>
        <v>0</v>
      </c>
      <c r="L218" s="38"/>
      <c r="M218" s="38">
        <v>0</v>
      </c>
      <c r="N218" s="38">
        <f t="shared" si="25"/>
        <v>0</v>
      </c>
      <c r="O218" s="38"/>
      <c r="P218" s="38">
        <v>0</v>
      </c>
      <c r="Q218" s="38">
        <f t="shared" si="26"/>
        <v>0</v>
      </c>
      <c r="R218" s="39">
        <f t="shared" si="21"/>
        <v>0</v>
      </c>
      <c r="S218" s="40">
        <f t="shared" si="22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3"/>
        <v>0</v>
      </c>
      <c r="I219" s="29"/>
      <c r="J219" s="29">
        <f>+J220+J221</f>
        <v>0</v>
      </c>
      <c r="K219" s="29">
        <f t="shared" si="24"/>
        <v>0</v>
      </c>
      <c r="L219" s="29"/>
      <c r="M219" s="29">
        <f>+M220+M221</f>
        <v>0</v>
      </c>
      <c r="N219" s="29">
        <f t="shared" si="25"/>
        <v>0</v>
      </c>
      <c r="O219" s="29"/>
      <c r="P219" s="29">
        <f>+P220+P221</f>
        <v>0</v>
      </c>
      <c r="Q219" s="29">
        <f t="shared" si="26"/>
        <v>0</v>
      </c>
      <c r="R219" s="35">
        <f t="shared" si="21"/>
        <v>0</v>
      </c>
      <c r="S219" s="36">
        <f t="shared" si="22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3"/>
        <v>0</v>
      </c>
      <c r="I220" s="38"/>
      <c r="J220" s="38">
        <v>0</v>
      </c>
      <c r="K220" s="38">
        <f t="shared" si="24"/>
        <v>0</v>
      </c>
      <c r="L220" s="38"/>
      <c r="M220" s="38">
        <v>0</v>
      </c>
      <c r="N220" s="38">
        <f t="shared" si="25"/>
        <v>0</v>
      </c>
      <c r="O220" s="38"/>
      <c r="P220" s="38">
        <v>0</v>
      </c>
      <c r="Q220" s="38">
        <f t="shared" si="26"/>
        <v>0</v>
      </c>
      <c r="R220" s="39">
        <f t="shared" si="21"/>
        <v>0</v>
      </c>
      <c r="S220" s="40">
        <f t="shared" si="22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3"/>
        <v>0</v>
      </c>
      <c r="I221" s="38"/>
      <c r="J221" s="38">
        <v>0</v>
      </c>
      <c r="K221" s="38">
        <f t="shared" si="24"/>
        <v>0</v>
      </c>
      <c r="L221" s="38"/>
      <c r="M221" s="38">
        <v>0</v>
      </c>
      <c r="N221" s="38">
        <f t="shared" si="25"/>
        <v>0</v>
      </c>
      <c r="O221" s="38"/>
      <c r="P221" s="38">
        <v>0</v>
      </c>
      <c r="Q221" s="38">
        <f t="shared" si="26"/>
        <v>0</v>
      </c>
      <c r="R221" s="39">
        <f t="shared" si="21"/>
        <v>0</v>
      </c>
      <c r="S221" s="40">
        <f t="shared" si="22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3"/>
        <v>0</v>
      </c>
      <c r="I222" s="29"/>
      <c r="J222" s="29">
        <f>+J223+J224</f>
        <v>0</v>
      </c>
      <c r="K222" s="29">
        <f t="shared" si="24"/>
        <v>0</v>
      </c>
      <c r="L222" s="29"/>
      <c r="M222" s="29">
        <f>+M223+M224</f>
        <v>0</v>
      </c>
      <c r="N222" s="29">
        <f t="shared" si="25"/>
        <v>0</v>
      </c>
      <c r="O222" s="29"/>
      <c r="P222" s="29">
        <f>+P223+P224</f>
        <v>0</v>
      </c>
      <c r="Q222" s="29">
        <f t="shared" si="26"/>
        <v>0</v>
      </c>
      <c r="R222" s="35">
        <f t="shared" si="21"/>
        <v>0</v>
      </c>
      <c r="S222" s="36">
        <f t="shared" si="22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3"/>
        <v>0</v>
      </c>
      <c r="I223" s="38"/>
      <c r="J223" s="38">
        <v>0</v>
      </c>
      <c r="K223" s="38">
        <f t="shared" si="24"/>
        <v>0</v>
      </c>
      <c r="L223" s="38"/>
      <c r="M223" s="38">
        <v>0</v>
      </c>
      <c r="N223" s="38">
        <f t="shared" si="25"/>
        <v>0</v>
      </c>
      <c r="O223" s="38"/>
      <c r="P223" s="38">
        <v>0</v>
      </c>
      <c r="Q223" s="38">
        <f t="shared" si="26"/>
        <v>0</v>
      </c>
      <c r="R223" s="39">
        <f t="shared" si="21"/>
        <v>0</v>
      </c>
      <c r="S223" s="40">
        <f t="shared" si="22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3"/>
        <v>0</v>
      </c>
      <c r="I224" s="38"/>
      <c r="J224" s="38">
        <v>0</v>
      </c>
      <c r="K224" s="38">
        <f t="shared" si="24"/>
        <v>0</v>
      </c>
      <c r="L224" s="38"/>
      <c r="M224" s="38">
        <v>0</v>
      </c>
      <c r="N224" s="38">
        <f t="shared" si="25"/>
        <v>0</v>
      </c>
      <c r="O224" s="38"/>
      <c r="P224" s="38">
        <v>0</v>
      </c>
      <c r="Q224" s="38">
        <f t="shared" si="26"/>
        <v>0</v>
      </c>
      <c r="R224" s="39">
        <f t="shared" si="21"/>
        <v>0</v>
      </c>
      <c r="S224" s="40">
        <f t="shared" si="22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3"/>
        <v>0</v>
      </c>
      <c r="I225" s="41"/>
      <c r="J225" s="29">
        <v>0</v>
      </c>
      <c r="K225" s="29">
        <f t="shared" si="24"/>
        <v>0</v>
      </c>
      <c r="L225" s="41"/>
      <c r="M225" s="29">
        <v>0</v>
      </c>
      <c r="N225" s="29">
        <f t="shared" si="25"/>
        <v>0</v>
      </c>
      <c r="O225" s="41"/>
      <c r="P225" s="29">
        <v>0</v>
      </c>
      <c r="Q225" s="29">
        <f t="shared" si="26"/>
        <v>0</v>
      </c>
      <c r="R225" s="35">
        <f t="shared" si="21"/>
        <v>0</v>
      </c>
      <c r="S225" s="36">
        <f t="shared" si="22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85559253.289999992</v>
      </c>
      <c r="E226" s="44">
        <f>+E12+E184+E197+E204+E210</f>
        <v>0</v>
      </c>
      <c r="F226" s="44">
        <f>+F12+F184+F197+F204+F210</f>
        <v>0</v>
      </c>
      <c r="G226" s="44">
        <f>+G12+G184+G197+G204+G210</f>
        <v>0</v>
      </c>
      <c r="H226" s="75">
        <f>+C226+D226+E226-F226-G226</f>
        <v>1661655920.29</v>
      </c>
      <c r="I226" s="44"/>
      <c r="J226" s="44">
        <f>+J12+J184+J197+J204+J210</f>
        <v>827120685.99000001</v>
      </c>
      <c r="K226" s="44">
        <f t="shared" si="24"/>
        <v>827120685.99000001</v>
      </c>
      <c r="L226" s="44"/>
      <c r="M226" s="44">
        <f>+M12+M184+M197+M204+M210</f>
        <v>79002373.989999995</v>
      </c>
      <c r="N226" s="44">
        <f t="shared" si="25"/>
        <v>79002373.989999995</v>
      </c>
      <c r="O226" s="44"/>
      <c r="P226" s="44">
        <f>+P12+P184+P197+P204+P210</f>
        <v>79002373.989999995</v>
      </c>
      <c r="Q226" s="44">
        <f t="shared" si="26"/>
        <v>79002373.989999995</v>
      </c>
      <c r="R226" s="81">
        <f t="shared" si="21"/>
        <v>834535234.29999995</v>
      </c>
      <c r="S226" s="45">
        <f t="shared" si="22"/>
        <v>0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9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95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1"/>
  <sheetViews>
    <sheetView topLeftCell="A7" zoomScaleNormal="100" workbookViewId="0">
      <pane xSplit="2" ySplit="4" topLeftCell="F202" activePane="bottomRight" state="frozen"/>
      <selection activeCell="A7" sqref="A7"/>
      <selection pane="topRight" activeCell="C7" sqref="C7"/>
      <selection pane="bottomLeft" activeCell="A11" sqref="A11"/>
      <selection pane="bottomRight" activeCell="P214" sqref="P214"/>
    </sheetView>
  </sheetViews>
  <sheetFormatPr baseColWidth="10" defaultColWidth="11" defaultRowHeight="12" x14ac:dyDescent="0.2"/>
  <cols>
    <col min="1" max="1" width="10" style="8" customWidth="1"/>
    <col min="2" max="2" width="25.28515625" style="8" customWidth="1"/>
    <col min="3" max="3" width="13.5703125" style="53" customWidth="1"/>
    <col min="4" max="5" width="10.42578125" style="53" customWidth="1"/>
    <col min="6" max="6" width="10" style="53" customWidth="1"/>
    <col min="7" max="7" width="9.7109375" style="53" customWidth="1"/>
    <col min="8" max="8" width="13.42578125" style="79" bestFit="1" customWidth="1"/>
    <col min="9" max="9" width="10.42578125" style="53" customWidth="1"/>
    <col min="10" max="10" width="10.7109375" style="53" bestFit="1" customWidth="1"/>
    <col min="11" max="11" width="10.85546875" style="53" customWidth="1"/>
    <col min="12" max="12" width="10.28515625" style="8" customWidth="1"/>
    <col min="13" max="13" width="10.7109375" style="8" customWidth="1"/>
    <col min="14" max="14" width="11.7109375" style="8" customWidth="1"/>
    <col min="15" max="15" width="11" style="8" customWidth="1"/>
    <col min="16" max="16" width="10.85546875" style="8" customWidth="1"/>
    <col min="17" max="17" width="10.7109375" style="8" customWidth="1"/>
    <col min="18" max="18" width="11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397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92"/>
      <c r="B9" s="93"/>
      <c r="C9" s="173"/>
      <c r="D9" s="14" t="s">
        <v>364</v>
      </c>
      <c r="E9" s="89" t="s">
        <v>365</v>
      </c>
      <c r="F9" s="90" t="s">
        <v>359</v>
      </c>
      <c r="G9" s="91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85559253.289999992</v>
      </c>
      <c r="E11" s="28">
        <f>+E12+E184+E197+E204+E210</f>
        <v>25604000</v>
      </c>
      <c r="F11" s="28">
        <f>+F12+F184+F197+F204+F210</f>
        <v>0</v>
      </c>
      <c r="G11" s="28">
        <f>+G12+G184+G197+G204+G210</f>
        <v>25604000</v>
      </c>
      <c r="H11" s="65">
        <f>+C11+D11+E11-F11-G11</f>
        <v>1661655920.29</v>
      </c>
      <c r="I11" s="28">
        <f>+ENERO2021!K11</f>
        <v>827120685.99000001</v>
      </c>
      <c r="J11" s="28">
        <f>+J12+J184+J197+J204+J210</f>
        <v>115914411</v>
      </c>
      <c r="K11" s="28">
        <f>+I11+J11</f>
        <v>943035096.99000001</v>
      </c>
      <c r="L11" s="28">
        <f>+ENERO2021!N11</f>
        <v>79002373.989999995</v>
      </c>
      <c r="M11" s="28">
        <f>+M12+M184+M197+M204+M210</f>
        <v>106484963</v>
      </c>
      <c r="N11" s="28">
        <f>+L11+M11</f>
        <v>185487336.99000001</v>
      </c>
      <c r="O11" s="28">
        <f>+ENERO2021!Q11</f>
        <v>79002373.989999995</v>
      </c>
      <c r="P11" s="28">
        <f>+P12+P184+P197+P204+P210</f>
        <v>106484963</v>
      </c>
      <c r="Q11" s="28">
        <f>+O11+P11</f>
        <v>185487336.99000001</v>
      </c>
      <c r="R11" s="30">
        <f t="shared" ref="R11:R75" si="0">+H11-K11</f>
        <v>718620823.29999995</v>
      </c>
      <c r="S11" s="31">
        <f t="shared" ref="S11:S75" si="1">+N11-Q11</f>
        <v>0</v>
      </c>
      <c r="T11" s="70">
        <v>42936166</v>
      </c>
      <c r="U11" s="70">
        <f>+S11-T11</f>
        <v>-42936166</v>
      </c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51921188</v>
      </c>
      <c r="E12" s="29">
        <f>+E13+E120+E173</f>
        <v>25604000</v>
      </c>
      <c r="F12" s="29">
        <f>+F13+F120+F173</f>
        <v>0</v>
      </c>
      <c r="G12" s="29">
        <f>+G13+G120+G173</f>
        <v>25604000</v>
      </c>
      <c r="H12" s="65">
        <f t="shared" ref="H12:H76" si="2">+C12+D12+E12-F12-G12</f>
        <v>1458017855</v>
      </c>
      <c r="I12" s="29">
        <f>+ENERO2021!K12</f>
        <v>820082585.99000001</v>
      </c>
      <c r="J12" s="29">
        <f>+J13+J120+J173</f>
        <v>83318988</v>
      </c>
      <c r="K12" s="29">
        <f t="shared" ref="K12:K76" si="3">+I12+J12</f>
        <v>903401573.99000001</v>
      </c>
      <c r="L12" s="29">
        <f>+ENERO2021!N12</f>
        <v>71964273.989999995</v>
      </c>
      <c r="M12" s="29">
        <f>+M13+M120+M173</f>
        <v>94160190</v>
      </c>
      <c r="N12" s="29">
        <f t="shared" ref="N12:N76" si="4">+L12+M12</f>
        <v>166124463.99000001</v>
      </c>
      <c r="O12" s="29">
        <f>+ENERO2021!Q12</f>
        <v>71964273.989999995</v>
      </c>
      <c r="P12" s="29">
        <f>+P13+P120+P173</f>
        <v>94160190</v>
      </c>
      <c r="Q12" s="29">
        <f t="shared" ref="Q12:Q76" si="5">+O12+P12</f>
        <v>166124463.99000001</v>
      </c>
      <c r="R12" s="35">
        <f t="shared" si="0"/>
        <v>554616281.00999999</v>
      </c>
      <c r="S12" s="36">
        <f t="shared" si="1"/>
        <v>0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0</v>
      </c>
      <c r="E13" s="29">
        <f>+E14+E66</f>
        <v>25604000</v>
      </c>
      <c r="F13" s="29">
        <f>+F14+F66</f>
        <v>0</v>
      </c>
      <c r="G13" s="29">
        <f>+G14+G66</f>
        <v>20604000</v>
      </c>
      <c r="H13" s="65">
        <f t="shared" si="2"/>
        <v>1070286557</v>
      </c>
      <c r="I13" s="29">
        <f>+ENERO2021!K13</f>
        <v>747872160</v>
      </c>
      <c r="J13" s="29">
        <f>+J14+J66</f>
        <v>55055848</v>
      </c>
      <c r="K13" s="29">
        <f t="shared" si="3"/>
        <v>802928008</v>
      </c>
      <c r="L13" s="29">
        <f>+ENERO2021!N13</f>
        <v>66934920</v>
      </c>
      <c r="M13" s="29">
        <f>+M14+M66</f>
        <v>88211900</v>
      </c>
      <c r="N13" s="29">
        <f t="shared" si="4"/>
        <v>155146820</v>
      </c>
      <c r="O13" s="29">
        <f>+ENERO2021!Q13</f>
        <v>66934920</v>
      </c>
      <c r="P13" s="29">
        <f>+P14+P66</f>
        <v>88211900</v>
      </c>
      <c r="Q13" s="29">
        <f t="shared" si="5"/>
        <v>155146820</v>
      </c>
      <c r="R13" s="35">
        <f t="shared" si="0"/>
        <v>267358549</v>
      </c>
      <c r="S13" s="36">
        <f t="shared" si="1"/>
        <v>0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0</v>
      </c>
      <c r="E14" s="29">
        <f>+E15+E35+E39+E51</f>
        <v>0</v>
      </c>
      <c r="F14" s="29">
        <f>+F15+F35+F39+F51</f>
        <v>0</v>
      </c>
      <c r="G14" s="29">
        <f>+G15+G35+G39+G51</f>
        <v>20604000</v>
      </c>
      <c r="H14" s="65">
        <f t="shared" si="2"/>
        <v>479262954</v>
      </c>
      <c r="I14" s="29">
        <f>+ENERO2021!K14</f>
        <v>295606632</v>
      </c>
      <c r="J14" s="29">
        <f>+J15+J35+J39+J51</f>
        <v>39715320</v>
      </c>
      <c r="K14" s="29">
        <f t="shared" si="3"/>
        <v>335321952</v>
      </c>
      <c r="L14" s="29">
        <f>+ENERO2021!N14</f>
        <v>22327352</v>
      </c>
      <c r="M14" s="29">
        <f>+M15+M35+M39+M51</f>
        <v>30410372</v>
      </c>
      <c r="N14" s="29">
        <f t="shared" si="4"/>
        <v>52737724</v>
      </c>
      <c r="O14" s="29">
        <f>+ENERO2021!Q14</f>
        <v>22327352</v>
      </c>
      <c r="P14" s="29">
        <f>+P15+P35+P39+P51</f>
        <v>30410372</v>
      </c>
      <c r="Q14" s="29">
        <f t="shared" si="5"/>
        <v>52737724</v>
      </c>
      <c r="R14" s="35">
        <f t="shared" si="0"/>
        <v>143941002</v>
      </c>
      <c r="S14" s="36">
        <f>+N14-Q14</f>
        <v>0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+ENERO2021!K15</f>
        <v>7309300</v>
      </c>
      <c r="J15" s="29">
        <f>+J16+J17+J18+J19</f>
        <v>7309300</v>
      </c>
      <c r="K15" s="29">
        <f t="shared" si="3"/>
        <v>14618600</v>
      </c>
      <c r="L15" s="29">
        <f>+ENERO2021!N15</f>
        <v>7309300</v>
      </c>
      <c r="M15" s="29">
        <f>+M16+M17+M18+M19</f>
        <v>7309300</v>
      </c>
      <c r="N15" s="29">
        <f t="shared" si="4"/>
        <v>14618600</v>
      </c>
      <c r="O15" s="29">
        <f>+ENERO2021!Q15</f>
        <v>7309300</v>
      </c>
      <c r="P15" s="29">
        <f>+P16+P17+P18+P19</f>
        <v>7309300</v>
      </c>
      <c r="Q15" s="29">
        <f t="shared" si="5"/>
        <v>14618600</v>
      </c>
      <c r="R15" s="35">
        <f t="shared" si="0"/>
        <v>88423189</v>
      </c>
      <c r="S15" s="36">
        <f t="shared" si="1"/>
        <v>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+ENERO2021!K16</f>
        <v>6546700</v>
      </c>
      <c r="J16" s="38">
        <v>6546700</v>
      </c>
      <c r="K16" s="38">
        <f t="shared" si="3"/>
        <v>13093400</v>
      </c>
      <c r="L16" s="38">
        <f>+ENERO2021!N16</f>
        <v>6546700</v>
      </c>
      <c r="M16" s="38">
        <v>6546700</v>
      </c>
      <c r="N16" s="38">
        <f t="shared" si="4"/>
        <v>13093400</v>
      </c>
      <c r="O16" s="38">
        <f>+ENERO2021!Q16</f>
        <v>6546700</v>
      </c>
      <c r="P16" s="38">
        <v>6546700</v>
      </c>
      <c r="Q16" s="38">
        <f t="shared" si="5"/>
        <v>13093400</v>
      </c>
      <c r="R16" s="39">
        <f t="shared" si="0"/>
        <v>65467000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+ENERO2021!K17</f>
        <v>0</v>
      </c>
      <c r="J17" s="38"/>
      <c r="K17" s="38">
        <f t="shared" si="3"/>
        <v>0</v>
      </c>
      <c r="L17" s="38">
        <f>+ENERO2021!N17</f>
        <v>0</v>
      </c>
      <c r="M17" s="38"/>
      <c r="N17" s="38">
        <f t="shared" si="4"/>
        <v>0</v>
      </c>
      <c r="O17" s="38">
        <f>+ENERO2021!Q17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+ENERO2021!K18</f>
        <v>0</v>
      </c>
      <c r="J18" s="38"/>
      <c r="K18" s="38">
        <f t="shared" si="3"/>
        <v>0</v>
      </c>
      <c r="L18" s="38">
        <f>+ENERO2021!N18</f>
        <v>0</v>
      </c>
      <c r="M18" s="38"/>
      <c r="N18" s="38">
        <f t="shared" si="4"/>
        <v>0</v>
      </c>
      <c r="O18" s="38">
        <f>+ENERO2021!Q18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+ENERO2021!K19</f>
        <v>762600</v>
      </c>
      <c r="J19" s="29">
        <f>SUM(J20:J33)</f>
        <v>762600</v>
      </c>
      <c r="K19" s="29">
        <f t="shared" si="3"/>
        <v>1525200</v>
      </c>
      <c r="L19" s="29">
        <f>+ENERO2021!N19</f>
        <v>762600</v>
      </c>
      <c r="M19" s="29">
        <f>SUM(M20:M33)</f>
        <v>762600</v>
      </c>
      <c r="N19" s="29">
        <f t="shared" si="4"/>
        <v>1525200</v>
      </c>
      <c r="O19" s="29">
        <f>+ENERO2021!Q19</f>
        <v>762600</v>
      </c>
      <c r="P19" s="29">
        <f>SUM(P20:P33)</f>
        <v>762600</v>
      </c>
      <c r="Q19" s="29">
        <f t="shared" si="5"/>
        <v>1525200</v>
      </c>
      <c r="R19" s="35">
        <f t="shared" si="0"/>
        <v>22956189</v>
      </c>
      <c r="S19" s="36">
        <f t="shared" si="1"/>
        <v>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+ENERO2021!K20</f>
        <v>0</v>
      </c>
      <c r="J20" s="38"/>
      <c r="K20" s="38">
        <f t="shared" si="3"/>
        <v>0</v>
      </c>
      <c r="L20" s="38">
        <f>+ENERO2021!N20</f>
        <v>0</v>
      </c>
      <c r="M20" s="38"/>
      <c r="N20" s="38">
        <f t="shared" si="4"/>
        <v>0</v>
      </c>
      <c r="O20" s="38">
        <f>+ENERO2021!Q20</f>
        <v>0</v>
      </c>
      <c r="P20" s="38"/>
      <c r="Q20" s="38">
        <f t="shared" si="5"/>
        <v>0</v>
      </c>
      <c r="R20" s="39">
        <f t="shared" si="0"/>
        <v>4800913</v>
      </c>
      <c r="S20" s="40">
        <f t="shared" si="1"/>
        <v>0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+ENERO2021!K21</f>
        <v>762600</v>
      </c>
      <c r="J21" s="38">
        <v>762600</v>
      </c>
      <c r="K21" s="38">
        <f t="shared" si="3"/>
        <v>1525200</v>
      </c>
      <c r="L21" s="38">
        <f>+ENERO2021!N21</f>
        <v>762600</v>
      </c>
      <c r="M21" s="38">
        <v>762600</v>
      </c>
      <c r="N21" s="38">
        <f t="shared" si="4"/>
        <v>1525200</v>
      </c>
      <c r="O21" s="38">
        <f>+ENERO2021!Q21</f>
        <v>762600</v>
      </c>
      <c r="P21" s="38">
        <v>762600</v>
      </c>
      <c r="Q21" s="38">
        <f t="shared" si="5"/>
        <v>1525200</v>
      </c>
      <c r="R21" s="39">
        <f t="shared" si="0"/>
        <v>7626000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+ENERO2021!K22</f>
        <v>0</v>
      </c>
      <c r="J22" s="38"/>
      <c r="K22" s="38">
        <f t="shared" si="3"/>
        <v>0</v>
      </c>
      <c r="L22" s="38">
        <f>+ENERO2021!N22</f>
        <v>0</v>
      </c>
      <c r="M22" s="38"/>
      <c r="N22" s="38">
        <f t="shared" si="4"/>
        <v>0</v>
      </c>
      <c r="O22" s="38">
        <f>+ENERO2021!Q22</f>
        <v>0</v>
      </c>
      <c r="P22" s="38"/>
      <c r="Q22" s="38">
        <f t="shared" si="5"/>
        <v>0</v>
      </c>
      <c r="R22" s="39">
        <f t="shared" si="0"/>
        <v>3273350</v>
      </c>
      <c r="S22" s="40">
        <f t="shared" si="1"/>
        <v>0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+ENERO2021!K23</f>
        <v>0</v>
      </c>
      <c r="J23" s="38"/>
      <c r="K23" s="38">
        <f t="shared" si="3"/>
        <v>0</v>
      </c>
      <c r="L23" s="38">
        <f>+ENERO2021!N23</f>
        <v>0</v>
      </c>
      <c r="M23" s="38"/>
      <c r="N23" s="38">
        <f t="shared" si="4"/>
        <v>0</v>
      </c>
      <c r="O23" s="38">
        <f>+ENERO2021!Q23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+ENERO2021!K24</f>
        <v>0</v>
      </c>
      <c r="J24" s="38"/>
      <c r="K24" s="38">
        <f t="shared" si="3"/>
        <v>0</v>
      </c>
      <c r="L24" s="38">
        <f>+ENERO2021!N24</f>
        <v>0</v>
      </c>
      <c r="M24" s="38"/>
      <c r="N24" s="38">
        <f t="shared" si="4"/>
        <v>0</v>
      </c>
      <c r="O24" s="38">
        <f>+ENERO2021!Q24</f>
        <v>0</v>
      </c>
      <c r="P24" s="38"/>
      <c r="Q24" s="38">
        <f t="shared" si="5"/>
        <v>0</v>
      </c>
      <c r="R24" s="39">
        <f t="shared" si="0"/>
        <v>436447</v>
      </c>
      <c r="S24" s="40">
        <f t="shared" si="1"/>
        <v>0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+ENERO2021!K25</f>
        <v>0</v>
      </c>
      <c r="J25" s="38"/>
      <c r="K25" s="38">
        <f t="shared" si="3"/>
        <v>0</v>
      </c>
      <c r="L25" s="38">
        <f>+ENERO2021!N25</f>
        <v>0</v>
      </c>
      <c r="M25" s="38"/>
      <c r="N25" s="38">
        <f t="shared" si="4"/>
        <v>0</v>
      </c>
      <c r="O25" s="38">
        <f>+ENERO2021!Q25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+ENERO2021!K26</f>
        <v>0</v>
      </c>
      <c r="J26" s="38"/>
      <c r="K26" s="38">
        <f t="shared" si="3"/>
        <v>0</v>
      </c>
      <c r="L26" s="38">
        <f>+ENERO2021!N26</f>
        <v>0</v>
      </c>
      <c r="M26" s="38"/>
      <c r="N26" s="38">
        <f t="shared" si="4"/>
        <v>0</v>
      </c>
      <c r="O26" s="38">
        <f>+ENERO2021!Q26</f>
        <v>0</v>
      </c>
      <c r="P26" s="38"/>
      <c r="Q26" s="38">
        <f t="shared" si="5"/>
        <v>0</v>
      </c>
      <c r="R26" s="39">
        <f t="shared" si="0"/>
        <v>6819479</v>
      </c>
      <c r="S26" s="40">
        <f t="shared" si="1"/>
        <v>0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+ENERO2021!K27</f>
        <v>0</v>
      </c>
      <c r="J27" s="38"/>
      <c r="K27" s="38">
        <f t="shared" si="3"/>
        <v>0</v>
      </c>
      <c r="L27" s="38">
        <f>+ENERO2021!N27</f>
        <v>0</v>
      </c>
      <c r="M27" s="38"/>
      <c r="N27" s="38">
        <f t="shared" si="4"/>
        <v>0</v>
      </c>
      <c r="O27" s="38">
        <f>+ENERO2021!Q27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+ENERO2021!K28</f>
        <v>0</v>
      </c>
      <c r="J28" s="38"/>
      <c r="K28" s="38">
        <f t="shared" si="3"/>
        <v>0</v>
      </c>
      <c r="L28" s="38">
        <f>+ENERO2021!N28</f>
        <v>0</v>
      </c>
      <c r="M28" s="38"/>
      <c r="N28" s="38">
        <f t="shared" si="4"/>
        <v>0</v>
      </c>
      <c r="O28" s="38">
        <f>+ENERO2021!Q28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+ENERO2021!K29</f>
        <v>0</v>
      </c>
      <c r="J29" s="38"/>
      <c r="K29" s="38">
        <f t="shared" si="3"/>
        <v>0</v>
      </c>
      <c r="L29" s="38">
        <f>+ENERO2021!N29</f>
        <v>0</v>
      </c>
      <c r="M29" s="38"/>
      <c r="N29" s="38">
        <f t="shared" si="4"/>
        <v>0</v>
      </c>
      <c r="O29" s="38">
        <f>+ENERO2021!Q29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+ENERO2021!K30</f>
        <v>0</v>
      </c>
      <c r="J30" s="38"/>
      <c r="K30" s="38">
        <f t="shared" si="3"/>
        <v>0</v>
      </c>
      <c r="L30" s="38">
        <f>+ENERO2021!N30</f>
        <v>0</v>
      </c>
      <c r="M30" s="38"/>
      <c r="N30" s="38">
        <f t="shared" si="4"/>
        <v>0</v>
      </c>
      <c r="O30" s="38">
        <f>+ENERO2021!Q30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+ENERO2021!K31</f>
        <v>0</v>
      </c>
      <c r="J31" s="38"/>
      <c r="K31" s="38">
        <f t="shared" si="3"/>
        <v>0</v>
      </c>
      <c r="L31" s="38">
        <f>+ENERO2021!N31</f>
        <v>0</v>
      </c>
      <c r="M31" s="38"/>
      <c r="N31" s="38">
        <f t="shared" si="4"/>
        <v>0</v>
      </c>
      <c r="O31" s="38">
        <f>+ENERO2021!Q31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+ENERO2021!K32</f>
        <v>0</v>
      </c>
      <c r="J32" s="38"/>
      <c r="K32" s="38">
        <f t="shared" si="3"/>
        <v>0</v>
      </c>
      <c r="L32" s="38">
        <f>+ENERO2021!N32</f>
        <v>0</v>
      </c>
      <c r="M32" s="38"/>
      <c r="N32" s="38">
        <f t="shared" si="4"/>
        <v>0</v>
      </c>
      <c r="O32" s="38">
        <f>+ENERO2021!Q32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1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+ENERO2021!K33</f>
        <v>0</v>
      </c>
      <c r="J33" s="29">
        <f>+J34</f>
        <v>0</v>
      </c>
      <c r="K33" s="29">
        <f t="shared" si="3"/>
        <v>0</v>
      </c>
      <c r="L33" s="29">
        <f>+ENERO2021!N33</f>
        <v>0</v>
      </c>
      <c r="M33" s="29">
        <f>+M34</f>
        <v>0</v>
      </c>
      <c r="N33" s="29">
        <f t="shared" si="4"/>
        <v>0</v>
      </c>
      <c r="O33" s="29">
        <f>+ENERO2021!Q33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1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+ENERO2021!K34</f>
        <v>0</v>
      </c>
      <c r="J34" s="38"/>
      <c r="K34" s="38">
        <f t="shared" si="3"/>
        <v>0</v>
      </c>
      <c r="L34" s="38">
        <f>+ENERO2021!N34</f>
        <v>0</v>
      </c>
      <c r="M34" s="38"/>
      <c r="N34" s="38">
        <f t="shared" si="4"/>
        <v>0</v>
      </c>
      <c r="O34" s="38">
        <f>+ENERO2021!Q34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1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0</v>
      </c>
      <c r="E35" s="29">
        <f>SUM(E36:E38)</f>
        <v>0</v>
      </c>
      <c r="F35" s="29">
        <f>SUM(F36:F38)</f>
        <v>0</v>
      </c>
      <c r="G35" s="29">
        <f>SUM(G36:G38)</f>
        <v>20604000</v>
      </c>
      <c r="H35" s="65">
        <f t="shared" si="2"/>
        <v>344354624</v>
      </c>
      <c r="I35" s="29">
        <f>+ENERO2021!K35</f>
        <v>286331312</v>
      </c>
      <c r="J35" s="29">
        <f>SUM(J36:J38)</f>
        <v>30440000</v>
      </c>
      <c r="K35" s="29">
        <f t="shared" si="3"/>
        <v>316771312</v>
      </c>
      <c r="L35" s="29">
        <f>+ENERO2021!N35</f>
        <v>15018052</v>
      </c>
      <c r="M35" s="29">
        <f>SUM(M36:M38)</f>
        <v>21135052</v>
      </c>
      <c r="N35" s="29">
        <f t="shared" si="4"/>
        <v>36153104</v>
      </c>
      <c r="O35" s="29">
        <f>+ENERO2021!Q35</f>
        <v>15018052</v>
      </c>
      <c r="P35" s="29">
        <f>SUM(P36:P38)</f>
        <v>21135052</v>
      </c>
      <c r="Q35" s="29">
        <f t="shared" si="5"/>
        <v>36153104</v>
      </c>
      <c r="R35" s="35">
        <f t="shared" si="0"/>
        <v>27583312</v>
      </c>
      <c r="S35" s="36">
        <f t="shared" si="1"/>
        <v>0</v>
      </c>
      <c r="T35" s="70"/>
      <c r="U35" s="70"/>
    </row>
    <row r="36" spans="1:21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+ENERO2021!K36</f>
        <v>0</v>
      </c>
      <c r="J36" s="38"/>
      <c r="K36" s="38">
        <f t="shared" si="3"/>
        <v>0</v>
      </c>
      <c r="L36" s="38">
        <f>+ENERO2021!N36</f>
        <v>0</v>
      </c>
      <c r="M36" s="38"/>
      <c r="N36" s="38">
        <f t="shared" si="4"/>
        <v>0</v>
      </c>
      <c r="O36" s="38">
        <f>+ENERO2021!Q36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1" ht="15" customHeight="1" x14ac:dyDescent="0.2">
      <c r="A37" s="6" t="s">
        <v>52</v>
      </c>
      <c r="B37" s="59" t="s">
        <v>53</v>
      </c>
      <c r="C37" s="64">
        <v>114324624</v>
      </c>
      <c r="D37" s="37"/>
      <c r="E37" s="38"/>
      <c r="F37" s="38"/>
      <c r="G37" s="38">
        <v>14404000</v>
      </c>
      <c r="H37" s="64">
        <f t="shared" si="2"/>
        <v>99920624</v>
      </c>
      <c r="I37" s="38">
        <f>+ENERO2021!K37</f>
        <v>99402312</v>
      </c>
      <c r="J37" s="38">
        <v>0</v>
      </c>
      <c r="K37" s="38">
        <f t="shared" si="3"/>
        <v>99402312</v>
      </c>
      <c r="L37" s="38">
        <f>+ENERO2021!N37</f>
        <v>9527052</v>
      </c>
      <c r="M37" s="38">
        <v>9527052</v>
      </c>
      <c r="N37" s="38">
        <f t="shared" si="4"/>
        <v>19054104</v>
      </c>
      <c r="O37" s="38">
        <f>+ENERO2021!Q37</f>
        <v>9527052</v>
      </c>
      <c r="P37" s="38">
        <v>9527052</v>
      </c>
      <c r="Q37" s="38">
        <f t="shared" si="5"/>
        <v>19054104</v>
      </c>
      <c r="R37" s="39">
        <f t="shared" si="0"/>
        <v>518312</v>
      </c>
      <c r="S37" s="40">
        <f t="shared" si="1"/>
        <v>0</v>
      </c>
    </row>
    <row r="38" spans="1:21" ht="15" customHeight="1" x14ac:dyDescent="0.2">
      <c r="A38" s="6" t="s">
        <v>54</v>
      </c>
      <c r="B38" s="59" t="s">
        <v>55</v>
      </c>
      <c r="C38" s="64">
        <v>250634000</v>
      </c>
      <c r="D38" s="37"/>
      <c r="E38" s="38"/>
      <c r="F38" s="38"/>
      <c r="G38" s="38">
        <v>6200000</v>
      </c>
      <c r="H38" s="64">
        <f t="shared" si="2"/>
        <v>244434000</v>
      </c>
      <c r="I38" s="38">
        <f>+ENERO2021!K38</f>
        <v>186929000</v>
      </c>
      <c r="J38" s="38">
        <v>30440000</v>
      </c>
      <c r="K38" s="38">
        <f t="shared" si="3"/>
        <v>217369000</v>
      </c>
      <c r="L38" s="38">
        <f>+ENERO2021!N38</f>
        <v>5491000</v>
      </c>
      <c r="M38" s="38">
        <v>11608000</v>
      </c>
      <c r="N38" s="38">
        <f t="shared" si="4"/>
        <v>17099000</v>
      </c>
      <c r="O38" s="38">
        <f>+ENERO2021!Q38</f>
        <v>5491000</v>
      </c>
      <c r="P38" s="38">
        <v>11608000</v>
      </c>
      <c r="Q38" s="38">
        <f t="shared" si="5"/>
        <v>17099000</v>
      </c>
      <c r="R38" s="39">
        <f t="shared" si="0"/>
        <v>27065000</v>
      </c>
      <c r="S38" s="40">
        <f t="shared" si="1"/>
        <v>0</v>
      </c>
    </row>
    <row r="39" spans="1:21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+ENERO2021!K39</f>
        <v>818560</v>
      </c>
      <c r="J39" s="29">
        <f>+J40+J45</f>
        <v>818560</v>
      </c>
      <c r="K39" s="29">
        <f t="shared" si="3"/>
        <v>1637120</v>
      </c>
      <c r="L39" s="29">
        <f>+ENERO2021!N39</f>
        <v>0</v>
      </c>
      <c r="M39" s="29">
        <f>+M40+M45</f>
        <v>818560</v>
      </c>
      <c r="N39" s="29">
        <f t="shared" si="4"/>
        <v>818560</v>
      </c>
      <c r="O39" s="29">
        <f>+ENERO2021!Q39</f>
        <v>0</v>
      </c>
      <c r="P39" s="29">
        <f>+P40+P45</f>
        <v>818560</v>
      </c>
      <c r="Q39" s="29">
        <f t="shared" si="5"/>
        <v>818560</v>
      </c>
      <c r="R39" s="35">
        <f t="shared" si="0"/>
        <v>8185600</v>
      </c>
      <c r="S39" s="36">
        <f t="shared" si="1"/>
        <v>0</v>
      </c>
      <c r="T39" s="70"/>
      <c r="U39" s="70"/>
    </row>
    <row r="40" spans="1:21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+ENERO2021!K40</f>
        <v>0</v>
      </c>
      <c r="J40" s="38">
        <f>SUM(J41:J44)</f>
        <v>0</v>
      </c>
      <c r="K40" s="38">
        <f t="shared" si="3"/>
        <v>0</v>
      </c>
      <c r="L40" s="38">
        <f>+ENERO2021!N40</f>
        <v>0</v>
      </c>
      <c r="M40" s="38">
        <f>SUM(M41:M44)</f>
        <v>0</v>
      </c>
      <c r="N40" s="38">
        <f t="shared" si="4"/>
        <v>0</v>
      </c>
      <c r="O40" s="38">
        <f>+ENERO2021!Q40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</row>
    <row r="41" spans="1:21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+ENERO2021!K41</f>
        <v>0</v>
      </c>
      <c r="J41" s="38"/>
      <c r="K41" s="38">
        <f t="shared" si="3"/>
        <v>0</v>
      </c>
      <c r="L41" s="38">
        <f>+ENERO2021!N41</f>
        <v>0</v>
      </c>
      <c r="M41" s="38"/>
      <c r="N41" s="38">
        <f t="shared" si="4"/>
        <v>0</v>
      </c>
      <c r="O41" s="38">
        <f>+ENERO2021!Q41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</row>
    <row r="42" spans="1:21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+ENERO2021!K42</f>
        <v>0</v>
      </c>
      <c r="J42" s="38"/>
      <c r="K42" s="38">
        <f t="shared" si="3"/>
        <v>0</v>
      </c>
      <c r="L42" s="38">
        <f>+ENERO2021!N42</f>
        <v>0</v>
      </c>
      <c r="M42" s="38"/>
      <c r="N42" s="38">
        <f t="shared" si="4"/>
        <v>0</v>
      </c>
      <c r="O42" s="38">
        <f>+ENERO2021!Q42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</row>
    <row r="43" spans="1:21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+ENERO2021!K43</f>
        <v>0</v>
      </c>
      <c r="J43" s="38"/>
      <c r="K43" s="38">
        <f t="shared" si="3"/>
        <v>0</v>
      </c>
      <c r="L43" s="38">
        <f>+ENERO2021!N43</f>
        <v>0</v>
      </c>
      <c r="M43" s="38"/>
      <c r="N43" s="38">
        <f t="shared" si="4"/>
        <v>0</v>
      </c>
      <c r="O43" s="38">
        <f>+ENERO2021!Q43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</row>
    <row r="44" spans="1:21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+ENERO2021!K44</f>
        <v>0</v>
      </c>
      <c r="J44" s="38"/>
      <c r="K44" s="38">
        <f t="shared" si="3"/>
        <v>0</v>
      </c>
      <c r="L44" s="38">
        <f>+ENERO2021!N44</f>
        <v>0</v>
      </c>
      <c r="M44" s="38"/>
      <c r="N44" s="38">
        <f t="shared" si="4"/>
        <v>0</v>
      </c>
      <c r="O44" s="38">
        <f>+ENERO2021!Q44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</row>
    <row r="45" spans="1:21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+ENERO2021!K45</f>
        <v>818560</v>
      </c>
      <c r="J45" s="38">
        <f>SUM(J46:J50)</f>
        <v>818560</v>
      </c>
      <c r="K45" s="38">
        <f t="shared" si="3"/>
        <v>1637120</v>
      </c>
      <c r="L45" s="38">
        <f>+ENERO2021!N45</f>
        <v>0</v>
      </c>
      <c r="M45" s="38">
        <f>SUM(M46:M50)</f>
        <v>818560</v>
      </c>
      <c r="N45" s="38">
        <f t="shared" si="4"/>
        <v>818560</v>
      </c>
      <c r="O45" s="38">
        <f>+ENERO2021!Q45</f>
        <v>0</v>
      </c>
      <c r="P45" s="38">
        <f>SUM(P46:P50)</f>
        <v>818560</v>
      </c>
      <c r="Q45" s="38">
        <f t="shared" si="5"/>
        <v>818560</v>
      </c>
      <c r="R45" s="39">
        <f t="shared" si="0"/>
        <v>8185600</v>
      </c>
      <c r="S45" s="40">
        <f t="shared" si="1"/>
        <v>0</v>
      </c>
    </row>
    <row r="46" spans="1:21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+ENERO2021!K46</f>
        <v>556560</v>
      </c>
      <c r="J46" s="38">
        <v>556560</v>
      </c>
      <c r="K46" s="38">
        <f t="shared" si="3"/>
        <v>1113120</v>
      </c>
      <c r="L46" s="38">
        <f>+ENERO2021!N46</f>
        <v>0</v>
      </c>
      <c r="M46" s="38">
        <v>556560</v>
      </c>
      <c r="N46" s="38">
        <f t="shared" si="4"/>
        <v>556560</v>
      </c>
      <c r="O46" s="38">
        <f>+ENERO2021!Q46</f>
        <v>0</v>
      </c>
      <c r="P46" s="38">
        <v>556560</v>
      </c>
      <c r="Q46" s="38">
        <f t="shared" si="5"/>
        <v>556560</v>
      </c>
      <c r="R46" s="39">
        <f t="shared" si="0"/>
        <v>5565600</v>
      </c>
      <c r="S46" s="40">
        <f t="shared" si="1"/>
        <v>0</v>
      </c>
    </row>
    <row r="47" spans="1:21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+ENERO2021!K47</f>
        <v>0</v>
      </c>
      <c r="J47" s="38"/>
      <c r="K47" s="38">
        <f t="shared" si="3"/>
        <v>0</v>
      </c>
      <c r="L47" s="38">
        <f>+ENERO2021!N47</f>
        <v>0</v>
      </c>
      <c r="M47" s="38"/>
      <c r="N47" s="38">
        <f t="shared" si="4"/>
        <v>0</v>
      </c>
      <c r="O47" s="38">
        <f>+ENERO2021!Q47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</row>
    <row r="48" spans="1:21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+ENERO2021!K48</f>
        <v>0</v>
      </c>
      <c r="J48" s="38"/>
      <c r="K48" s="38">
        <f t="shared" si="3"/>
        <v>0</v>
      </c>
      <c r="L48" s="38">
        <f>+ENERO2021!N48</f>
        <v>0</v>
      </c>
      <c r="M48" s="38"/>
      <c r="N48" s="38">
        <f t="shared" si="4"/>
        <v>0</v>
      </c>
      <c r="O48" s="38">
        <f>+ENERO2021!Q48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+ENERO2021!K49</f>
        <v>0</v>
      </c>
      <c r="J49" s="38"/>
      <c r="K49" s="38">
        <f t="shared" si="3"/>
        <v>0</v>
      </c>
      <c r="L49" s="38">
        <f>+ENERO2021!N49</f>
        <v>0</v>
      </c>
      <c r="M49" s="38"/>
      <c r="N49" s="38">
        <f t="shared" si="4"/>
        <v>0</v>
      </c>
      <c r="O49" s="38">
        <f>+ENERO2021!Q49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+ENERO2021!K50</f>
        <v>262000</v>
      </c>
      <c r="J50" s="38">
        <v>262000</v>
      </c>
      <c r="K50" s="38">
        <f t="shared" si="3"/>
        <v>524000</v>
      </c>
      <c r="L50" s="38">
        <f>+ENERO2021!N50</f>
        <v>0</v>
      </c>
      <c r="M50" s="38">
        <v>262000</v>
      </c>
      <c r="N50" s="38">
        <f t="shared" si="4"/>
        <v>262000</v>
      </c>
      <c r="O50" s="38">
        <f>+ENERO2021!Q50</f>
        <v>0</v>
      </c>
      <c r="P50" s="38">
        <v>262000</v>
      </c>
      <c r="Q50" s="38">
        <f t="shared" si="5"/>
        <v>262000</v>
      </c>
      <c r="R50" s="39">
        <f t="shared" si="0"/>
        <v>2620000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0</v>
      </c>
      <c r="F51" s="29">
        <f>+F52+F57</f>
        <v>0</v>
      </c>
      <c r="G51" s="29">
        <f>+G52+G57</f>
        <v>0</v>
      </c>
      <c r="H51" s="65">
        <f t="shared" si="2"/>
        <v>22043821</v>
      </c>
      <c r="I51" s="29">
        <f>+ENERO2021!K51</f>
        <v>1147460</v>
      </c>
      <c r="J51" s="29">
        <f>+J52+J57</f>
        <v>1147460</v>
      </c>
      <c r="K51" s="29">
        <f t="shared" si="3"/>
        <v>2294920</v>
      </c>
      <c r="L51" s="29">
        <f>+ENERO2021!N51</f>
        <v>0</v>
      </c>
      <c r="M51" s="29">
        <f>+M52+M57</f>
        <v>1147460</v>
      </c>
      <c r="N51" s="29">
        <f t="shared" si="4"/>
        <v>1147460</v>
      </c>
      <c r="O51" s="29">
        <f>+ENERO2021!Q51</f>
        <v>0</v>
      </c>
      <c r="P51" s="29">
        <f>+P52+P57</f>
        <v>1147460</v>
      </c>
      <c r="Q51" s="29">
        <f t="shared" si="5"/>
        <v>1147460</v>
      </c>
      <c r="R51" s="35">
        <f t="shared" si="0"/>
        <v>19748901</v>
      </c>
      <c r="S51" s="36">
        <f t="shared" si="1"/>
        <v>0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+ENERO2021!K52</f>
        <v>0</v>
      </c>
      <c r="J52" s="38">
        <f>SUM(J53:J56)</f>
        <v>0</v>
      </c>
      <c r="K52" s="38">
        <f t="shared" si="3"/>
        <v>0</v>
      </c>
      <c r="L52" s="38">
        <f>+ENERO2021!N52</f>
        <v>0</v>
      </c>
      <c r="M52" s="38">
        <f>SUM(M53:M56)</f>
        <v>0</v>
      </c>
      <c r="N52" s="38">
        <f t="shared" si="4"/>
        <v>0</v>
      </c>
      <c r="O52" s="38">
        <f>+ENERO2021!Q52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+ENERO2021!K53</f>
        <v>0</v>
      </c>
      <c r="J53" s="38"/>
      <c r="K53" s="38">
        <f t="shared" si="3"/>
        <v>0</v>
      </c>
      <c r="L53" s="38">
        <f>+ENERO2021!N53</f>
        <v>0</v>
      </c>
      <c r="M53" s="38"/>
      <c r="N53" s="38">
        <f t="shared" si="4"/>
        <v>0</v>
      </c>
      <c r="O53" s="38">
        <f>+ENERO2021!Q53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+ENERO2021!K54</f>
        <v>0</v>
      </c>
      <c r="J54" s="38"/>
      <c r="K54" s="38">
        <f t="shared" si="3"/>
        <v>0</v>
      </c>
      <c r="L54" s="38">
        <f>+ENERO2021!N54</f>
        <v>0</v>
      </c>
      <c r="M54" s="38"/>
      <c r="N54" s="38">
        <f t="shared" si="4"/>
        <v>0</v>
      </c>
      <c r="O54" s="38">
        <f>+ENERO2021!Q54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+ENERO2021!K55</f>
        <v>0</v>
      </c>
      <c r="J55" s="38"/>
      <c r="K55" s="38">
        <f t="shared" si="3"/>
        <v>0</v>
      </c>
      <c r="L55" s="38">
        <f>+ENERO2021!N55</f>
        <v>0</v>
      </c>
      <c r="M55" s="38"/>
      <c r="N55" s="38">
        <f t="shared" si="4"/>
        <v>0</v>
      </c>
      <c r="O55" s="38">
        <f>+ENERO2021!Q55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+ENERO2021!K56</f>
        <v>0</v>
      </c>
      <c r="J56" s="38"/>
      <c r="K56" s="38">
        <f t="shared" si="3"/>
        <v>0</v>
      </c>
      <c r="L56" s="38">
        <f>+ENERO2021!N56</f>
        <v>0</v>
      </c>
      <c r="M56" s="38"/>
      <c r="N56" s="38">
        <f t="shared" si="4"/>
        <v>0</v>
      </c>
      <c r="O56" s="38">
        <f>+ENERO2021!Q56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6">SUM(D58:D65)</f>
        <v>0</v>
      </c>
      <c r="E57" s="38">
        <f t="shared" si="6"/>
        <v>0</v>
      </c>
      <c r="F57" s="38">
        <f t="shared" si="6"/>
        <v>0</v>
      </c>
      <c r="G57" s="38">
        <f t="shared" si="6"/>
        <v>0</v>
      </c>
      <c r="H57" s="64">
        <f t="shared" si="2"/>
        <v>22043821</v>
      </c>
      <c r="I57" s="38">
        <f>+ENERO2021!K57</f>
        <v>1147460</v>
      </c>
      <c r="J57" s="38">
        <f>SUM(J58:J65)</f>
        <v>1147460</v>
      </c>
      <c r="K57" s="38">
        <f t="shared" si="3"/>
        <v>2294920</v>
      </c>
      <c r="L57" s="38">
        <f>+ENERO2021!N57</f>
        <v>0</v>
      </c>
      <c r="M57" s="38">
        <f>SUM(M58:M65)</f>
        <v>1147460</v>
      </c>
      <c r="N57" s="38">
        <f t="shared" si="4"/>
        <v>1147460</v>
      </c>
      <c r="O57" s="38">
        <f>+ENERO2021!Q57</f>
        <v>0</v>
      </c>
      <c r="P57" s="38">
        <f>SUM(P58:P65)</f>
        <v>1147460</v>
      </c>
      <c r="Q57" s="38">
        <f t="shared" si="5"/>
        <v>1147460</v>
      </c>
      <c r="R57" s="39">
        <f t="shared" si="0"/>
        <v>19748901</v>
      </c>
      <c r="S57" s="40">
        <f t="shared" si="1"/>
        <v>0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+ENERO2021!K58</f>
        <v>0</v>
      </c>
      <c r="J58" s="38"/>
      <c r="K58" s="38">
        <f t="shared" si="3"/>
        <v>0</v>
      </c>
      <c r="L58" s="38">
        <f>+ENERO2021!N58</f>
        <v>0</v>
      </c>
      <c r="M58" s="38"/>
      <c r="N58" s="38">
        <f t="shared" si="4"/>
        <v>0</v>
      </c>
      <c r="O58" s="38">
        <f>+ENERO2021!Q58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+ENERO2021!K59</f>
        <v>785660</v>
      </c>
      <c r="J59" s="38">
        <v>785660</v>
      </c>
      <c r="K59" s="38">
        <f t="shared" si="3"/>
        <v>1571320</v>
      </c>
      <c r="L59" s="38">
        <f>+ENERO2021!N59</f>
        <v>0</v>
      </c>
      <c r="M59" s="38">
        <v>785660</v>
      </c>
      <c r="N59" s="38">
        <f t="shared" si="4"/>
        <v>785660</v>
      </c>
      <c r="O59" s="38">
        <f>+ENERO2021!Q59</f>
        <v>0</v>
      </c>
      <c r="P59" s="38">
        <v>785660</v>
      </c>
      <c r="Q59" s="38">
        <f t="shared" si="5"/>
        <v>785660</v>
      </c>
      <c r="R59" s="39">
        <f t="shared" si="0"/>
        <v>7856600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+ENERO2021!K60</f>
        <v>0</v>
      </c>
      <c r="J60" s="38"/>
      <c r="K60" s="38">
        <f t="shared" si="3"/>
        <v>0</v>
      </c>
      <c r="L60" s="38">
        <f>+ENERO2021!N60</f>
        <v>0</v>
      </c>
      <c r="M60" s="38"/>
      <c r="N60" s="38">
        <f t="shared" si="4"/>
        <v>0</v>
      </c>
      <c r="O60" s="38">
        <f>+ENERO2021!Q60</f>
        <v>0</v>
      </c>
      <c r="P60" s="38"/>
      <c r="Q60" s="38">
        <f t="shared" si="5"/>
        <v>0</v>
      </c>
      <c r="R60" s="39">
        <f t="shared" si="0"/>
        <v>7387769</v>
      </c>
      <c r="S60" s="40">
        <f t="shared" si="1"/>
        <v>0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+ENERO2021!K61</f>
        <v>34300</v>
      </c>
      <c r="J61" s="38">
        <v>34300</v>
      </c>
      <c r="K61" s="38">
        <f t="shared" si="3"/>
        <v>68600</v>
      </c>
      <c r="L61" s="38">
        <f>+ENERO2021!N61</f>
        <v>0</v>
      </c>
      <c r="M61" s="38">
        <v>34300</v>
      </c>
      <c r="N61" s="38">
        <f t="shared" si="4"/>
        <v>34300</v>
      </c>
      <c r="O61" s="38">
        <f>+ENERO2021!Q61</f>
        <v>0</v>
      </c>
      <c r="P61" s="38">
        <v>34300</v>
      </c>
      <c r="Q61" s="38">
        <f t="shared" si="5"/>
        <v>34300</v>
      </c>
      <c r="R61" s="39">
        <f t="shared" si="0"/>
        <v>343000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+ENERO2021!K62</f>
        <v>0</v>
      </c>
      <c r="J62" s="38"/>
      <c r="K62" s="38">
        <f t="shared" si="3"/>
        <v>0</v>
      </c>
      <c r="L62" s="38">
        <f>+ENERO2021!N62</f>
        <v>0</v>
      </c>
      <c r="M62" s="38"/>
      <c r="N62" s="38">
        <f t="shared" si="4"/>
        <v>0</v>
      </c>
      <c r="O62" s="38">
        <f>+ENERO2021!Q62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/>
      <c r="H63" s="64">
        <f t="shared" si="2"/>
        <v>2358000</v>
      </c>
      <c r="I63" s="38">
        <f>+ENERO2021!K63</f>
        <v>196500</v>
      </c>
      <c r="J63" s="38">
        <v>196500</v>
      </c>
      <c r="K63" s="38">
        <f t="shared" si="3"/>
        <v>393000</v>
      </c>
      <c r="L63" s="38">
        <f>+ENERO2021!N63</f>
        <v>0</v>
      </c>
      <c r="M63" s="38">
        <v>196500</v>
      </c>
      <c r="N63" s="38">
        <f t="shared" si="4"/>
        <v>196500</v>
      </c>
      <c r="O63" s="38">
        <f>+ENERO2021!Q63</f>
        <v>0</v>
      </c>
      <c r="P63" s="38">
        <v>196500</v>
      </c>
      <c r="Q63" s="38">
        <f t="shared" si="5"/>
        <v>196500</v>
      </c>
      <c r="R63" s="39">
        <f t="shared" si="0"/>
        <v>1965000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/>
      <c r="F64" s="38"/>
      <c r="G64" s="38"/>
      <c r="H64" s="64">
        <f t="shared" si="2"/>
        <v>1572000</v>
      </c>
      <c r="I64" s="38">
        <f>+ENERO2021!K64</f>
        <v>131000</v>
      </c>
      <c r="J64" s="38">
        <v>131000</v>
      </c>
      <c r="K64" s="38">
        <f t="shared" si="3"/>
        <v>262000</v>
      </c>
      <c r="L64" s="38">
        <f>+ENERO2021!N64</f>
        <v>0</v>
      </c>
      <c r="M64" s="38">
        <v>131000</v>
      </c>
      <c r="N64" s="38">
        <f t="shared" si="4"/>
        <v>131000</v>
      </c>
      <c r="O64" s="38">
        <f>+ENERO2021!Q64</f>
        <v>0</v>
      </c>
      <c r="P64" s="38">
        <v>131000</v>
      </c>
      <c r="Q64" s="38">
        <f t="shared" si="5"/>
        <v>131000</v>
      </c>
      <c r="R64" s="39">
        <f t="shared" si="0"/>
        <v>1310000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/>
      <c r="F65" s="38"/>
      <c r="G65" s="38"/>
      <c r="H65" s="64">
        <f t="shared" si="2"/>
        <v>886532</v>
      </c>
      <c r="I65" s="38">
        <f>+ENERO2021!K65</f>
        <v>0</v>
      </c>
      <c r="J65" s="38"/>
      <c r="K65" s="38">
        <f t="shared" si="3"/>
        <v>0</v>
      </c>
      <c r="L65" s="38">
        <f>+ENERO2021!N65</f>
        <v>0</v>
      </c>
      <c r="M65" s="38"/>
      <c r="N65" s="38">
        <f t="shared" si="4"/>
        <v>0</v>
      </c>
      <c r="O65" s="38">
        <f>+ENERO2021!Q65</f>
        <v>0</v>
      </c>
      <c r="P65" s="38"/>
      <c r="Q65" s="38">
        <f t="shared" si="5"/>
        <v>0</v>
      </c>
      <c r="R65" s="39">
        <f t="shared" si="0"/>
        <v>886532</v>
      </c>
      <c r="S65" s="40">
        <f t="shared" si="1"/>
        <v>0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0</v>
      </c>
      <c r="E66" s="29">
        <f>+E67+E87+E91+E105</f>
        <v>25604000</v>
      </c>
      <c r="F66" s="29">
        <f>+F67+F87+F91+F105</f>
        <v>0</v>
      </c>
      <c r="G66" s="29">
        <f>+G67+G87+G91+G105</f>
        <v>0</v>
      </c>
      <c r="H66" s="65">
        <f t="shared" si="2"/>
        <v>591023603</v>
      </c>
      <c r="I66" s="29">
        <f>+ENERO2021!K66</f>
        <v>452265528</v>
      </c>
      <c r="J66" s="29">
        <f>+J67+J87+J91+J105</f>
        <v>15340528</v>
      </c>
      <c r="K66" s="29">
        <f t="shared" si="3"/>
        <v>467606056</v>
      </c>
      <c r="L66" s="29">
        <f>+ENERO2021!N66</f>
        <v>44607568</v>
      </c>
      <c r="M66" s="29">
        <f>+M67+M87+M91+M105</f>
        <v>57801528</v>
      </c>
      <c r="N66" s="29">
        <f t="shared" si="4"/>
        <v>102409096</v>
      </c>
      <c r="O66" s="29">
        <f>+ENERO2021!Q66</f>
        <v>44607568</v>
      </c>
      <c r="P66" s="29">
        <f>+P67+P87+P91+P105</f>
        <v>57801528</v>
      </c>
      <c r="Q66" s="29">
        <f t="shared" si="5"/>
        <v>102409096</v>
      </c>
      <c r="R66" s="35">
        <f t="shared" si="0"/>
        <v>123417547</v>
      </c>
      <c r="S66" s="36">
        <f t="shared" si="1"/>
        <v>0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>
        <f>+ENERO2021!K67</f>
        <v>4917568</v>
      </c>
      <c r="J67" s="29">
        <f>+J68+J69+J70+J71</f>
        <v>4917568</v>
      </c>
      <c r="K67" s="29">
        <f t="shared" si="3"/>
        <v>9835136</v>
      </c>
      <c r="L67" s="29">
        <f>+ENERO2021!N67</f>
        <v>4917568</v>
      </c>
      <c r="M67" s="29">
        <f>+M68+M69+M70+M71</f>
        <v>4917568</v>
      </c>
      <c r="N67" s="29">
        <f t="shared" si="4"/>
        <v>9835136</v>
      </c>
      <c r="O67" s="29">
        <f>+ENERO2021!Q67</f>
        <v>4917568</v>
      </c>
      <c r="P67" s="29">
        <f>+P68+P69+P70+P71</f>
        <v>4917568</v>
      </c>
      <c r="Q67" s="29">
        <f t="shared" si="5"/>
        <v>9835136</v>
      </c>
      <c r="R67" s="35">
        <f t="shared" si="0"/>
        <v>67412442</v>
      </c>
      <c r="S67" s="36">
        <f t="shared" si="1"/>
        <v>0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>
        <f>+ENERO2021!K68</f>
        <v>4738000</v>
      </c>
      <c r="J68" s="38">
        <v>4738000</v>
      </c>
      <c r="K68" s="38">
        <f t="shared" si="3"/>
        <v>9476000</v>
      </c>
      <c r="L68" s="38">
        <f>+ENERO2021!N68</f>
        <v>4738000</v>
      </c>
      <c r="M68" s="38">
        <v>4738000</v>
      </c>
      <c r="N68" s="38">
        <f t="shared" si="4"/>
        <v>9476000</v>
      </c>
      <c r="O68" s="38">
        <f>+ENERO2021!Q68</f>
        <v>4738000</v>
      </c>
      <c r="P68" s="38">
        <v>4738000</v>
      </c>
      <c r="Q68" s="38">
        <f t="shared" si="5"/>
        <v>9476000</v>
      </c>
      <c r="R68" s="39">
        <f t="shared" si="0"/>
        <v>47380000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+ENERO2021!K69</f>
        <v>0</v>
      </c>
      <c r="J69" s="38"/>
      <c r="K69" s="38">
        <f t="shared" si="3"/>
        <v>0</v>
      </c>
      <c r="L69" s="38">
        <f>+ENERO2021!N69</f>
        <v>0</v>
      </c>
      <c r="M69" s="38"/>
      <c r="N69" s="38">
        <f t="shared" si="4"/>
        <v>0</v>
      </c>
      <c r="O69" s="38">
        <f>+ENERO2021!Q69</f>
        <v>0</v>
      </c>
      <c r="P69" s="38"/>
      <c r="Q69" s="38">
        <f t="shared" si="5"/>
        <v>0</v>
      </c>
      <c r="R69" s="39">
        <f t="shared" si="0"/>
        <v>7000000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+ENERO2021!K70</f>
        <v>0</v>
      </c>
      <c r="J70" s="38"/>
      <c r="K70" s="38">
        <f t="shared" si="3"/>
        <v>0</v>
      </c>
      <c r="L70" s="38">
        <f>+ENERO2021!N70</f>
        <v>0</v>
      </c>
      <c r="M70" s="38"/>
      <c r="N70" s="38">
        <f t="shared" si="4"/>
        <v>0</v>
      </c>
      <c r="O70" s="38">
        <f>+ENERO2021!Q70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+ENERO2021!K71</f>
        <v>179568</v>
      </c>
      <c r="J71" s="38">
        <f>J72+J73+J74+J75+J76+J77+J78+J79+J80+J81+J82+J83+J84+J85</f>
        <v>179568</v>
      </c>
      <c r="K71" s="38">
        <f t="shared" si="3"/>
        <v>359136</v>
      </c>
      <c r="L71" s="38">
        <f>+ENERO2021!N71</f>
        <v>179568</v>
      </c>
      <c r="M71" s="38">
        <f>M72+M73+M74+M75+M76+M77+M78+M79+M80+M81+M82+M83+M84+M85</f>
        <v>179568</v>
      </c>
      <c r="N71" s="38">
        <f t="shared" si="4"/>
        <v>359136</v>
      </c>
      <c r="O71" s="38">
        <f>+ENERO2021!Q71</f>
        <v>179568</v>
      </c>
      <c r="P71" s="38">
        <f>P72+P73+P74+P75+P76+P77+P78+P79+P80+P81+P82+P83+P84+P85</f>
        <v>179568</v>
      </c>
      <c r="Q71" s="38">
        <f t="shared" si="5"/>
        <v>359136</v>
      </c>
      <c r="R71" s="39">
        <f t="shared" si="0"/>
        <v>13032442</v>
      </c>
      <c r="S71" s="40">
        <f t="shared" si="1"/>
        <v>0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+ENERO2021!K72</f>
        <v>0</v>
      </c>
      <c r="J72" s="38"/>
      <c r="K72" s="38">
        <f t="shared" si="3"/>
        <v>0</v>
      </c>
      <c r="L72" s="38">
        <f>+ENERO2021!N72</f>
        <v>0</v>
      </c>
      <c r="M72" s="38"/>
      <c r="N72" s="38">
        <f t="shared" si="4"/>
        <v>0</v>
      </c>
      <c r="O72" s="38">
        <f>+ENERO2021!Q72</f>
        <v>0</v>
      </c>
      <c r="P72" s="38"/>
      <c r="Q72" s="38">
        <f t="shared" si="5"/>
        <v>0</v>
      </c>
      <c r="R72" s="39">
        <f t="shared" si="0"/>
        <v>2586247</v>
      </c>
      <c r="S72" s="40">
        <f t="shared" si="1"/>
        <v>0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+ENERO2021!K73</f>
        <v>0</v>
      </c>
      <c r="J73" s="38"/>
      <c r="K73" s="38">
        <f t="shared" si="3"/>
        <v>0</v>
      </c>
      <c r="L73" s="38">
        <f>+ENERO2021!N73</f>
        <v>0</v>
      </c>
      <c r="M73" s="38"/>
      <c r="N73" s="38">
        <f t="shared" si="4"/>
        <v>0</v>
      </c>
      <c r="O73" s="38">
        <f>+ENERO2021!Q73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+ENERO2021!K74</f>
        <v>0</v>
      </c>
      <c r="J74" s="38"/>
      <c r="K74" s="38">
        <f t="shared" si="3"/>
        <v>0</v>
      </c>
      <c r="L74" s="38">
        <f>+ENERO2021!N74</f>
        <v>0</v>
      </c>
      <c r="M74" s="38"/>
      <c r="N74" s="38">
        <f t="shared" si="4"/>
        <v>0</v>
      </c>
      <c r="O74" s="38">
        <f>+ENERO2021!Q74</f>
        <v>0</v>
      </c>
      <c r="P74" s="38"/>
      <c r="Q74" s="38">
        <f t="shared" si="5"/>
        <v>0</v>
      </c>
      <c r="R74" s="39">
        <f t="shared" si="0"/>
        <v>2458795</v>
      </c>
      <c r="S74" s="40">
        <f t="shared" si="1"/>
        <v>0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+ENERO2021!K75</f>
        <v>0</v>
      </c>
      <c r="J75" s="38"/>
      <c r="K75" s="38">
        <f t="shared" si="3"/>
        <v>0</v>
      </c>
      <c r="L75" s="38">
        <f>+ENERO2021!N75</f>
        <v>0</v>
      </c>
      <c r="M75" s="38"/>
      <c r="N75" s="38">
        <f t="shared" si="4"/>
        <v>0</v>
      </c>
      <c r="O75" s="38">
        <f>+ENERO2021!Q75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+ENERO2021!K76</f>
        <v>0</v>
      </c>
      <c r="J76" s="38"/>
      <c r="K76" s="38">
        <f t="shared" si="3"/>
        <v>0</v>
      </c>
      <c r="L76" s="38">
        <f>+ENERO2021!N76</f>
        <v>0</v>
      </c>
      <c r="M76" s="38"/>
      <c r="N76" s="38">
        <f t="shared" si="4"/>
        <v>0</v>
      </c>
      <c r="O76" s="38">
        <f>+ENERO2021!Q76</f>
        <v>0</v>
      </c>
      <c r="P76" s="38"/>
      <c r="Q76" s="38">
        <f t="shared" si="5"/>
        <v>0</v>
      </c>
      <c r="R76" s="39">
        <f t="shared" ref="R76:R141" si="7">+H76-K76</f>
        <v>315866</v>
      </c>
      <c r="S76" s="40">
        <f t="shared" ref="S76:S141" si="8">+N76-Q76</f>
        <v>0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9">+C77+D77+E77-F77-G77</f>
        <v>695434</v>
      </c>
      <c r="I77" s="38">
        <f>+ENERO2021!K77</f>
        <v>0</v>
      </c>
      <c r="J77" s="38"/>
      <c r="K77" s="38">
        <f t="shared" ref="K77:K142" si="10">+I77+J77</f>
        <v>0</v>
      </c>
      <c r="L77" s="38">
        <f>+ENERO2021!N77</f>
        <v>0</v>
      </c>
      <c r="M77" s="38"/>
      <c r="N77" s="38">
        <f t="shared" ref="N77:N142" si="11">+L77+M77</f>
        <v>0</v>
      </c>
      <c r="O77" s="38">
        <f>+ENERO2021!Q77</f>
        <v>0</v>
      </c>
      <c r="P77" s="38"/>
      <c r="Q77" s="38">
        <f t="shared" ref="Q77:Q142" si="12">+O77+P77</f>
        <v>0</v>
      </c>
      <c r="R77" s="39">
        <f t="shared" si="7"/>
        <v>695434</v>
      </c>
      <c r="S77" s="40">
        <f t="shared" si="8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9"/>
        <v>5180420</v>
      </c>
      <c r="I78" s="38">
        <f>+ENERO2021!K78</f>
        <v>0</v>
      </c>
      <c r="J78" s="38"/>
      <c r="K78" s="38">
        <f t="shared" si="10"/>
        <v>0</v>
      </c>
      <c r="L78" s="38">
        <f>+ENERO2021!N78</f>
        <v>0</v>
      </c>
      <c r="M78" s="38"/>
      <c r="N78" s="38">
        <f t="shared" si="11"/>
        <v>0</v>
      </c>
      <c r="O78" s="38">
        <f>+ENERO2021!Q78</f>
        <v>0</v>
      </c>
      <c r="P78" s="38"/>
      <c r="Q78" s="38">
        <f t="shared" si="12"/>
        <v>0</v>
      </c>
      <c r="R78" s="39">
        <f t="shared" si="7"/>
        <v>5180420</v>
      </c>
      <c r="S78" s="40">
        <f t="shared" si="8"/>
        <v>0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9"/>
        <v>0</v>
      </c>
      <c r="I79" s="38">
        <f>+ENERO2021!K79</f>
        <v>0</v>
      </c>
      <c r="J79" s="38"/>
      <c r="K79" s="38">
        <f t="shared" si="10"/>
        <v>0</v>
      </c>
      <c r="L79" s="38">
        <f>+ENERO2021!N79</f>
        <v>0</v>
      </c>
      <c r="M79" s="38"/>
      <c r="N79" s="38">
        <f t="shared" si="11"/>
        <v>0</v>
      </c>
      <c r="O79" s="38">
        <f>+ENERO2021!Q79</f>
        <v>0</v>
      </c>
      <c r="P79" s="38"/>
      <c r="Q79" s="38">
        <f t="shared" si="12"/>
        <v>0</v>
      </c>
      <c r="R79" s="39">
        <f t="shared" si="7"/>
        <v>0</v>
      </c>
      <c r="S79" s="40">
        <f t="shared" si="8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9"/>
        <v>877368</v>
      </c>
      <c r="I80" s="38">
        <f>+ENERO2021!K80</f>
        <v>73114</v>
      </c>
      <c r="J80" s="38">
        <v>73114</v>
      </c>
      <c r="K80" s="38">
        <f t="shared" si="10"/>
        <v>146228</v>
      </c>
      <c r="L80" s="38">
        <f>+ENERO2021!N80</f>
        <v>73114</v>
      </c>
      <c r="M80" s="38">
        <v>73114</v>
      </c>
      <c r="N80" s="38">
        <f t="shared" si="11"/>
        <v>146228</v>
      </c>
      <c r="O80" s="38">
        <f>+ENERO2021!Q80</f>
        <v>73114</v>
      </c>
      <c r="P80" s="38">
        <v>73114</v>
      </c>
      <c r="Q80" s="38">
        <f t="shared" si="12"/>
        <v>146228</v>
      </c>
      <c r="R80" s="39">
        <f t="shared" si="7"/>
        <v>731140</v>
      </c>
      <c r="S80" s="40">
        <f t="shared" si="8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9"/>
        <v>1277448</v>
      </c>
      <c r="I81" s="38">
        <f>+ENERO2021!K81</f>
        <v>106454</v>
      </c>
      <c r="J81" s="38">
        <v>106454</v>
      </c>
      <c r="K81" s="38">
        <f t="shared" si="10"/>
        <v>212908</v>
      </c>
      <c r="L81" s="38">
        <f>+ENERO2021!N81</f>
        <v>106454</v>
      </c>
      <c r="M81" s="38">
        <v>106454</v>
      </c>
      <c r="N81" s="38">
        <f t="shared" si="11"/>
        <v>212908</v>
      </c>
      <c r="O81" s="38">
        <f>+ENERO2021!Q81</f>
        <v>106454</v>
      </c>
      <c r="P81" s="38">
        <v>106454</v>
      </c>
      <c r="Q81" s="38">
        <f t="shared" si="12"/>
        <v>212908</v>
      </c>
      <c r="R81" s="39">
        <f t="shared" si="7"/>
        <v>1064540</v>
      </c>
      <c r="S81" s="40">
        <f t="shared" si="8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9"/>
        <v>0</v>
      </c>
      <c r="I82" s="38">
        <f>+ENERO2021!K82</f>
        <v>0</v>
      </c>
      <c r="J82" s="38"/>
      <c r="K82" s="38">
        <f t="shared" si="10"/>
        <v>0</v>
      </c>
      <c r="L82" s="38">
        <f>+ENERO2021!N82</f>
        <v>0</v>
      </c>
      <c r="M82" s="38"/>
      <c r="N82" s="38">
        <f t="shared" si="11"/>
        <v>0</v>
      </c>
      <c r="O82" s="38">
        <f>+ENERO2021!Q82</f>
        <v>0</v>
      </c>
      <c r="P82" s="38"/>
      <c r="Q82" s="38">
        <f t="shared" si="12"/>
        <v>0</v>
      </c>
      <c r="R82" s="39">
        <f t="shared" si="7"/>
        <v>0</v>
      </c>
      <c r="S82" s="40">
        <f t="shared" si="8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9"/>
        <v>0</v>
      </c>
      <c r="I83" s="38">
        <f>+ENERO2021!K83</f>
        <v>0</v>
      </c>
      <c r="J83" s="38"/>
      <c r="K83" s="38">
        <f t="shared" si="10"/>
        <v>0</v>
      </c>
      <c r="L83" s="38">
        <f>+ENERO2021!N83</f>
        <v>0</v>
      </c>
      <c r="M83" s="38"/>
      <c r="N83" s="38">
        <f t="shared" si="11"/>
        <v>0</v>
      </c>
      <c r="O83" s="38">
        <f>+ENERO2021!Q83</f>
        <v>0</v>
      </c>
      <c r="P83" s="38"/>
      <c r="Q83" s="38">
        <f t="shared" si="12"/>
        <v>0</v>
      </c>
      <c r="R83" s="39">
        <f t="shared" si="7"/>
        <v>0</v>
      </c>
      <c r="S83" s="40">
        <f t="shared" si="8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9"/>
        <v>0</v>
      </c>
      <c r="I84" s="38">
        <f>+ENERO2021!K84</f>
        <v>0</v>
      </c>
      <c r="J84" s="38"/>
      <c r="K84" s="38">
        <f t="shared" si="10"/>
        <v>0</v>
      </c>
      <c r="L84" s="38">
        <f>+ENERO2021!N84</f>
        <v>0</v>
      </c>
      <c r="M84" s="38"/>
      <c r="N84" s="38">
        <f t="shared" si="11"/>
        <v>0</v>
      </c>
      <c r="O84" s="38">
        <f>+ENERO2021!Q84</f>
        <v>0</v>
      </c>
      <c r="P84" s="38"/>
      <c r="Q84" s="38">
        <f t="shared" si="12"/>
        <v>0</v>
      </c>
      <c r="R84" s="39">
        <f t="shared" si="7"/>
        <v>0</v>
      </c>
      <c r="S84" s="40">
        <f t="shared" si="8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9"/>
        <v>0</v>
      </c>
      <c r="I85" s="38">
        <f>+ENERO2021!K85</f>
        <v>0</v>
      </c>
      <c r="J85" s="38">
        <f>J86</f>
        <v>0</v>
      </c>
      <c r="K85" s="38">
        <f t="shared" si="10"/>
        <v>0</v>
      </c>
      <c r="L85" s="38">
        <f>+ENERO2021!N85</f>
        <v>0</v>
      </c>
      <c r="M85" s="38">
        <f>M86</f>
        <v>0</v>
      </c>
      <c r="N85" s="38">
        <f t="shared" si="11"/>
        <v>0</v>
      </c>
      <c r="O85" s="38">
        <f>+ENERO2021!Q85</f>
        <v>0</v>
      </c>
      <c r="P85" s="38">
        <f>P86</f>
        <v>0</v>
      </c>
      <c r="Q85" s="38">
        <f t="shared" si="12"/>
        <v>0</v>
      </c>
      <c r="R85" s="39">
        <f t="shared" si="7"/>
        <v>0</v>
      </c>
      <c r="S85" s="40">
        <f t="shared" si="8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9"/>
        <v>0</v>
      </c>
      <c r="I86" s="38">
        <f>+ENERO2021!K86</f>
        <v>0</v>
      </c>
      <c r="J86" s="38"/>
      <c r="K86" s="38">
        <f t="shared" si="10"/>
        <v>0</v>
      </c>
      <c r="L86" s="38">
        <f>+ENERO2021!N86</f>
        <v>0</v>
      </c>
      <c r="M86" s="38"/>
      <c r="N86" s="38">
        <f t="shared" si="11"/>
        <v>0</v>
      </c>
      <c r="O86" s="38">
        <f>+ENERO2021!Q86</f>
        <v>0</v>
      </c>
      <c r="P86" s="38"/>
      <c r="Q86" s="38">
        <f t="shared" si="12"/>
        <v>0</v>
      </c>
      <c r="R86" s="39">
        <f t="shared" si="7"/>
        <v>0</v>
      </c>
      <c r="S86" s="40">
        <f t="shared" si="8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0</v>
      </c>
      <c r="E87" s="29">
        <f>SUM(E88:E90)</f>
        <v>25604000</v>
      </c>
      <c r="F87" s="29">
        <f>SUM(F88:F90)</f>
        <v>0</v>
      </c>
      <c r="G87" s="29">
        <f>SUM(G88:G90)</f>
        <v>0</v>
      </c>
      <c r="H87" s="65">
        <f t="shared" si="9"/>
        <v>489320000</v>
      </c>
      <c r="I87" s="29">
        <f>+ENERO2021!K87</f>
        <v>445834000</v>
      </c>
      <c r="J87" s="29">
        <f>SUM(J88:J90)</f>
        <v>8909000</v>
      </c>
      <c r="K87" s="29">
        <f t="shared" si="10"/>
        <v>454743000</v>
      </c>
      <c r="L87" s="29">
        <f>+ENERO2021!N87</f>
        <v>39690000</v>
      </c>
      <c r="M87" s="29">
        <f>SUM(M88:M90)</f>
        <v>51370000</v>
      </c>
      <c r="N87" s="29">
        <f t="shared" si="11"/>
        <v>91060000</v>
      </c>
      <c r="O87" s="29">
        <f>+ENERO2021!Q87</f>
        <v>39690000</v>
      </c>
      <c r="P87" s="29">
        <f>SUM(P88:P90)</f>
        <v>51370000</v>
      </c>
      <c r="Q87" s="29">
        <f t="shared" si="12"/>
        <v>91060000</v>
      </c>
      <c r="R87" s="35">
        <f t="shared" si="7"/>
        <v>34577000</v>
      </c>
      <c r="S87" s="36">
        <f t="shared" si="8"/>
        <v>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9"/>
        <v>0</v>
      </c>
      <c r="I88" s="38">
        <f>+ENERO2021!K88</f>
        <v>0</v>
      </c>
      <c r="J88" s="38"/>
      <c r="K88" s="38">
        <f t="shared" si="10"/>
        <v>0</v>
      </c>
      <c r="L88" s="38">
        <f>+ENERO2021!N88</f>
        <v>0</v>
      </c>
      <c r="M88" s="38"/>
      <c r="N88" s="38">
        <f t="shared" si="11"/>
        <v>0</v>
      </c>
      <c r="O88" s="38">
        <f>+ENERO2021!Q88</f>
        <v>0</v>
      </c>
      <c r="P88" s="38"/>
      <c r="Q88" s="38">
        <f t="shared" si="12"/>
        <v>0</v>
      </c>
      <c r="R88" s="39">
        <f t="shared" si="7"/>
        <v>0</v>
      </c>
      <c r="S88" s="40">
        <f t="shared" si="8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/>
      <c r="E89" s="38">
        <v>25604000</v>
      </c>
      <c r="F89" s="38"/>
      <c r="G89" s="38"/>
      <c r="H89" s="64">
        <f t="shared" si="9"/>
        <v>225320000</v>
      </c>
      <c r="I89" s="38">
        <f>+ENERO2021!K89</f>
        <v>188204000</v>
      </c>
      <c r="J89" s="38">
        <v>8909000</v>
      </c>
      <c r="K89" s="38">
        <f t="shared" si="10"/>
        <v>197113000</v>
      </c>
      <c r="L89" s="38">
        <f>+ENERO2021!N89</f>
        <v>22680000</v>
      </c>
      <c r="M89" s="38">
        <v>22630000</v>
      </c>
      <c r="N89" s="38">
        <f t="shared" si="11"/>
        <v>45310000</v>
      </c>
      <c r="O89" s="38">
        <f>+ENERO2021!Q89</f>
        <v>22680000</v>
      </c>
      <c r="P89" s="38">
        <v>22630000</v>
      </c>
      <c r="Q89" s="38">
        <f t="shared" si="12"/>
        <v>45310000</v>
      </c>
      <c r="R89" s="39">
        <f t="shared" si="7"/>
        <v>28207000</v>
      </c>
      <c r="S89" s="40">
        <f t="shared" si="8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/>
      <c r="E90" s="38"/>
      <c r="F90" s="38"/>
      <c r="G90" s="38"/>
      <c r="H90" s="64">
        <f t="shared" si="9"/>
        <v>264000000</v>
      </c>
      <c r="I90" s="38">
        <f>+ENERO2021!K90</f>
        <v>257630000</v>
      </c>
      <c r="J90" s="38">
        <v>0</v>
      </c>
      <c r="K90" s="38">
        <f t="shared" si="10"/>
        <v>257630000</v>
      </c>
      <c r="L90" s="38">
        <f>+ENERO2021!N90</f>
        <v>17010000</v>
      </c>
      <c r="M90" s="38">
        <v>28740000</v>
      </c>
      <c r="N90" s="38">
        <f t="shared" si="11"/>
        <v>45750000</v>
      </c>
      <c r="O90" s="38">
        <f>+ENERO2021!Q90</f>
        <v>17010000</v>
      </c>
      <c r="P90" s="38">
        <v>28740000</v>
      </c>
      <c r="Q90" s="38">
        <f t="shared" si="12"/>
        <v>45750000</v>
      </c>
      <c r="R90" s="39">
        <f t="shared" si="7"/>
        <v>6370000</v>
      </c>
      <c r="S90" s="40">
        <f t="shared" si="8"/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0</v>
      </c>
      <c r="H91" s="65">
        <f t="shared" si="9"/>
        <v>10686308</v>
      </c>
      <c r="I91" s="29">
        <f>+ENERO2021!K91</f>
        <v>737930</v>
      </c>
      <c r="J91" s="29">
        <f>+J92+J98</f>
        <v>737930</v>
      </c>
      <c r="K91" s="29">
        <f t="shared" si="10"/>
        <v>1475860</v>
      </c>
      <c r="L91" s="29">
        <f>+ENERO2021!N91</f>
        <v>0</v>
      </c>
      <c r="M91" s="29">
        <f>+M92+M98</f>
        <v>737930</v>
      </c>
      <c r="N91" s="29">
        <f t="shared" si="11"/>
        <v>737930</v>
      </c>
      <c r="O91" s="29">
        <f>+ENERO2021!Q91</f>
        <v>0</v>
      </c>
      <c r="P91" s="29">
        <f>+P92+P98</f>
        <v>737930</v>
      </c>
      <c r="Q91" s="29">
        <f t="shared" si="12"/>
        <v>737930</v>
      </c>
      <c r="R91" s="35">
        <f t="shared" si="7"/>
        <v>9210448</v>
      </c>
      <c r="S91" s="36">
        <f t="shared" si="8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9"/>
        <v>0</v>
      </c>
      <c r="I92" s="38">
        <f>+ENERO2021!K92</f>
        <v>0</v>
      </c>
      <c r="J92" s="38">
        <f>SUM(J93:J97)</f>
        <v>0</v>
      </c>
      <c r="K92" s="38">
        <f t="shared" si="10"/>
        <v>0</v>
      </c>
      <c r="L92" s="38">
        <f>+ENERO2021!N92</f>
        <v>0</v>
      </c>
      <c r="M92" s="38">
        <f>SUM(M93:M97)</f>
        <v>0</v>
      </c>
      <c r="N92" s="38">
        <f t="shared" si="11"/>
        <v>0</v>
      </c>
      <c r="O92" s="38">
        <f>+ENERO2021!Q92</f>
        <v>0</v>
      </c>
      <c r="P92" s="38">
        <f>SUM(P93:P97)</f>
        <v>0</v>
      </c>
      <c r="Q92" s="38">
        <f t="shared" si="12"/>
        <v>0</v>
      </c>
      <c r="R92" s="39">
        <f t="shared" si="7"/>
        <v>0</v>
      </c>
      <c r="S92" s="40">
        <f t="shared" si="8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9"/>
        <v>0</v>
      </c>
      <c r="I93" s="38">
        <f>+ENERO2021!K93</f>
        <v>0</v>
      </c>
      <c r="J93" s="38"/>
      <c r="K93" s="38">
        <f t="shared" si="10"/>
        <v>0</v>
      </c>
      <c r="L93" s="38">
        <f>+ENERO2021!N93</f>
        <v>0</v>
      </c>
      <c r="M93" s="38"/>
      <c r="N93" s="38">
        <f t="shared" si="11"/>
        <v>0</v>
      </c>
      <c r="O93" s="38">
        <f>+ENERO2021!Q93</f>
        <v>0</v>
      </c>
      <c r="P93" s="38"/>
      <c r="Q93" s="38">
        <f t="shared" si="12"/>
        <v>0</v>
      </c>
      <c r="R93" s="39">
        <f t="shared" si="7"/>
        <v>0</v>
      </c>
      <c r="S93" s="40">
        <f t="shared" si="8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9"/>
        <v>0</v>
      </c>
      <c r="I94" s="38">
        <f>+ENERO2021!K94</f>
        <v>0</v>
      </c>
      <c r="J94" s="38"/>
      <c r="K94" s="38">
        <f t="shared" si="10"/>
        <v>0</v>
      </c>
      <c r="L94" s="38">
        <f>+ENERO2021!N94</f>
        <v>0</v>
      </c>
      <c r="M94" s="38"/>
      <c r="N94" s="38">
        <f t="shared" si="11"/>
        <v>0</v>
      </c>
      <c r="O94" s="38">
        <f>+ENERO2021!Q94</f>
        <v>0</v>
      </c>
      <c r="P94" s="38"/>
      <c r="Q94" s="38">
        <f t="shared" si="12"/>
        <v>0</v>
      </c>
      <c r="R94" s="39">
        <f t="shared" si="7"/>
        <v>0</v>
      </c>
      <c r="S94" s="40">
        <f t="shared" si="8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+ENERO2021!K95</f>
        <v>0</v>
      </c>
      <c r="J95" s="38"/>
      <c r="K95" s="38">
        <f t="shared" si="10"/>
        <v>0</v>
      </c>
      <c r="L95" s="38">
        <f>+ENERO2021!N95</f>
        <v>0</v>
      </c>
      <c r="M95" s="38"/>
      <c r="N95" s="38">
        <f t="shared" si="11"/>
        <v>0</v>
      </c>
      <c r="O95" s="38">
        <f>+ENERO2021!Q95</f>
        <v>0</v>
      </c>
      <c r="P95" s="38"/>
      <c r="Q95" s="38">
        <f t="shared" si="12"/>
        <v>0</v>
      </c>
      <c r="R95" s="39">
        <f t="shared" si="7"/>
        <v>0</v>
      </c>
      <c r="S95" s="40">
        <f t="shared" si="8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9"/>
        <v>0</v>
      </c>
      <c r="I96" s="38">
        <f>+ENERO2021!K96</f>
        <v>0</v>
      </c>
      <c r="J96" s="38"/>
      <c r="K96" s="38">
        <f t="shared" si="10"/>
        <v>0</v>
      </c>
      <c r="L96" s="38">
        <f>+ENERO2021!N96</f>
        <v>0</v>
      </c>
      <c r="M96" s="38"/>
      <c r="N96" s="38">
        <f t="shared" si="11"/>
        <v>0</v>
      </c>
      <c r="O96" s="38">
        <f>+ENERO2021!Q96</f>
        <v>0</v>
      </c>
      <c r="P96" s="38"/>
      <c r="Q96" s="38">
        <f t="shared" si="12"/>
        <v>0</v>
      </c>
      <c r="R96" s="39">
        <f t="shared" si="7"/>
        <v>0</v>
      </c>
      <c r="S96" s="40">
        <f t="shared" si="8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9"/>
        <v>0</v>
      </c>
      <c r="I97" s="38">
        <f>+ENERO2021!K97</f>
        <v>0</v>
      </c>
      <c r="J97" s="38"/>
      <c r="K97" s="38">
        <f t="shared" si="10"/>
        <v>0</v>
      </c>
      <c r="L97" s="38">
        <f>+ENERO2021!N97</f>
        <v>0</v>
      </c>
      <c r="M97" s="38"/>
      <c r="N97" s="38">
        <f t="shared" si="11"/>
        <v>0</v>
      </c>
      <c r="O97" s="38">
        <f>+ENERO2021!Q97</f>
        <v>0</v>
      </c>
      <c r="P97" s="38"/>
      <c r="Q97" s="38">
        <f t="shared" si="12"/>
        <v>0</v>
      </c>
      <c r="R97" s="39">
        <f t="shared" si="7"/>
        <v>0</v>
      </c>
      <c r="S97" s="40">
        <f t="shared" si="8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3">SUM(E99:E104)</f>
        <v>0</v>
      </c>
      <c r="F98" s="37">
        <f t="shared" si="13"/>
        <v>0</v>
      </c>
      <c r="G98" s="37">
        <f t="shared" si="13"/>
        <v>0</v>
      </c>
      <c r="H98" s="64">
        <f t="shared" si="9"/>
        <v>10686308</v>
      </c>
      <c r="I98" s="38">
        <f>+ENERO2021!K98</f>
        <v>737930</v>
      </c>
      <c r="J98" s="37">
        <f>SUM(J99:J104)</f>
        <v>737930</v>
      </c>
      <c r="K98" s="38">
        <f t="shared" si="10"/>
        <v>1475860</v>
      </c>
      <c r="L98" s="38">
        <f>+ENERO2021!N98</f>
        <v>0</v>
      </c>
      <c r="M98" s="37">
        <f>SUM(M99:M104)</f>
        <v>737930</v>
      </c>
      <c r="N98" s="38">
        <f t="shared" si="11"/>
        <v>737930</v>
      </c>
      <c r="O98" s="38">
        <f>+ENERO2021!Q98</f>
        <v>0</v>
      </c>
      <c r="P98" s="37">
        <f>SUM(P99:P104)</f>
        <v>737930</v>
      </c>
      <c r="Q98" s="38">
        <f t="shared" si="12"/>
        <v>737930</v>
      </c>
      <c r="R98" s="39">
        <f t="shared" si="7"/>
        <v>9210448</v>
      </c>
      <c r="S98" s="40">
        <f t="shared" si="8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/>
      <c r="H99" s="64">
        <f t="shared" si="9"/>
        <v>4834560</v>
      </c>
      <c r="I99" s="38">
        <f>+ENERO2021!K99</f>
        <v>402880</v>
      </c>
      <c r="J99" s="38">
        <v>402880</v>
      </c>
      <c r="K99" s="38">
        <f t="shared" si="10"/>
        <v>805760</v>
      </c>
      <c r="L99" s="38">
        <f>+ENERO2021!N99</f>
        <v>0</v>
      </c>
      <c r="M99" s="38">
        <v>402880</v>
      </c>
      <c r="N99" s="38">
        <f t="shared" si="11"/>
        <v>402880</v>
      </c>
      <c r="O99" s="38">
        <f>+ENERO2021!Q99</f>
        <v>0</v>
      </c>
      <c r="P99" s="38">
        <v>402880</v>
      </c>
      <c r="Q99" s="38">
        <f t="shared" si="12"/>
        <v>402880</v>
      </c>
      <c r="R99" s="39">
        <f t="shared" si="7"/>
        <v>4028800</v>
      </c>
      <c r="S99" s="40">
        <f t="shared" si="8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/>
      <c r="H100" s="64">
        <f t="shared" si="9"/>
        <v>1745400</v>
      </c>
      <c r="I100" s="38">
        <f>+ENERO2021!K100</f>
        <v>145450</v>
      </c>
      <c r="J100" s="38">
        <v>145450</v>
      </c>
      <c r="K100" s="38">
        <f t="shared" si="10"/>
        <v>290900</v>
      </c>
      <c r="L100" s="38">
        <f>+ENERO2021!N100</f>
        <v>0</v>
      </c>
      <c r="M100" s="38">
        <v>145450</v>
      </c>
      <c r="N100" s="38">
        <f t="shared" si="11"/>
        <v>145450</v>
      </c>
      <c r="O100" s="38">
        <f>+ENERO2021!Q100</f>
        <v>0</v>
      </c>
      <c r="P100" s="38">
        <v>145450</v>
      </c>
      <c r="Q100" s="38">
        <f t="shared" si="12"/>
        <v>145450</v>
      </c>
      <c r="R100" s="39">
        <f t="shared" si="7"/>
        <v>1454500</v>
      </c>
      <c r="S100" s="40">
        <f t="shared" si="8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/>
      <c r="H101" s="64">
        <f t="shared" si="9"/>
        <v>1634954</v>
      </c>
      <c r="I101" s="38">
        <f>+ENERO2021!K101</f>
        <v>0</v>
      </c>
      <c r="J101" s="38"/>
      <c r="K101" s="38">
        <f t="shared" si="10"/>
        <v>0</v>
      </c>
      <c r="L101" s="38">
        <f>+ENERO2021!N101</f>
        <v>0</v>
      </c>
      <c r="M101" s="38"/>
      <c r="N101" s="38">
        <f t="shared" si="11"/>
        <v>0</v>
      </c>
      <c r="O101" s="38">
        <f>+ENERO2021!Q101</f>
        <v>0</v>
      </c>
      <c r="P101" s="38"/>
      <c r="Q101" s="38">
        <f t="shared" si="12"/>
        <v>0</v>
      </c>
      <c r="R101" s="39">
        <f t="shared" si="7"/>
        <v>1634954</v>
      </c>
      <c r="S101" s="40">
        <f t="shared" si="8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9"/>
        <v>0</v>
      </c>
      <c r="I102" s="38">
        <f>+ENERO2021!K102</f>
        <v>0</v>
      </c>
      <c r="J102" s="38"/>
      <c r="K102" s="38">
        <f t="shared" si="10"/>
        <v>0</v>
      </c>
      <c r="L102" s="38">
        <f>+ENERO2021!N102</f>
        <v>0</v>
      </c>
      <c r="M102" s="38"/>
      <c r="N102" s="38">
        <f t="shared" si="11"/>
        <v>0</v>
      </c>
      <c r="O102" s="38">
        <f>+ENERO2021!Q102</f>
        <v>0</v>
      </c>
      <c r="P102" s="38"/>
      <c r="Q102" s="38">
        <f t="shared" si="12"/>
        <v>0</v>
      </c>
      <c r="R102" s="39">
        <f t="shared" si="7"/>
        <v>0</v>
      </c>
      <c r="S102" s="40">
        <f t="shared" si="8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/>
      <c r="H103" s="64">
        <f t="shared" si="9"/>
        <v>2275200</v>
      </c>
      <c r="I103" s="38">
        <f>+ENERO2021!K103</f>
        <v>189600</v>
      </c>
      <c r="J103" s="38">
        <v>189600</v>
      </c>
      <c r="K103" s="38">
        <f t="shared" si="10"/>
        <v>379200</v>
      </c>
      <c r="L103" s="38">
        <f>+ENERO2021!N103</f>
        <v>0</v>
      </c>
      <c r="M103" s="38">
        <v>189600</v>
      </c>
      <c r="N103" s="38">
        <f t="shared" si="11"/>
        <v>189600</v>
      </c>
      <c r="O103" s="38">
        <f>+ENERO2021!Q103</f>
        <v>0</v>
      </c>
      <c r="P103" s="38">
        <v>189600</v>
      </c>
      <c r="Q103" s="38">
        <f t="shared" si="12"/>
        <v>189600</v>
      </c>
      <c r="R103" s="39">
        <f t="shared" si="7"/>
        <v>1896000</v>
      </c>
      <c r="S103" s="40">
        <f t="shared" si="8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9"/>
        <v>196194</v>
      </c>
      <c r="I104" s="38">
        <f>+ENERO2021!K104</f>
        <v>0</v>
      </c>
      <c r="J104" s="38"/>
      <c r="K104" s="38">
        <f t="shared" si="10"/>
        <v>0</v>
      </c>
      <c r="L104" s="38">
        <f>+ENERO2021!N104</f>
        <v>0</v>
      </c>
      <c r="M104" s="38"/>
      <c r="N104" s="38">
        <f t="shared" si="11"/>
        <v>0</v>
      </c>
      <c r="O104" s="38">
        <f>+ENERO2021!Q104</f>
        <v>0</v>
      </c>
      <c r="P104" s="38"/>
      <c r="Q104" s="38">
        <f t="shared" si="12"/>
        <v>0</v>
      </c>
      <c r="R104" s="39">
        <f t="shared" si="7"/>
        <v>196194</v>
      </c>
      <c r="S104" s="40">
        <f t="shared" si="8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0</v>
      </c>
      <c r="F105" s="29">
        <f>+F106+F111</f>
        <v>0</v>
      </c>
      <c r="G105" s="29">
        <f>+G106+G111</f>
        <v>0</v>
      </c>
      <c r="H105" s="65">
        <f t="shared" si="9"/>
        <v>13769717</v>
      </c>
      <c r="I105" s="29">
        <f>+ENERO2021!K105</f>
        <v>776030</v>
      </c>
      <c r="J105" s="29">
        <f>+J106+J111</f>
        <v>776030</v>
      </c>
      <c r="K105" s="29">
        <f t="shared" si="10"/>
        <v>1552060</v>
      </c>
      <c r="L105" s="29">
        <f>+ENERO2021!N105</f>
        <v>0</v>
      </c>
      <c r="M105" s="29">
        <f>+M106+M111</f>
        <v>776030</v>
      </c>
      <c r="N105" s="29">
        <f t="shared" si="11"/>
        <v>776030</v>
      </c>
      <c r="O105" s="29">
        <f>+ENERO2021!Q105</f>
        <v>0</v>
      </c>
      <c r="P105" s="29">
        <f>+P106+P111</f>
        <v>776030</v>
      </c>
      <c r="Q105" s="29">
        <f t="shared" si="12"/>
        <v>776030</v>
      </c>
      <c r="R105" s="35">
        <f t="shared" si="7"/>
        <v>12217657</v>
      </c>
      <c r="S105" s="36">
        <f t="shared" si="8"/>
        <v>0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9"/>
        <v>0</v>
      </c>
      <c r="I106" s="38">
        <f>+ENERO2021!K106</f>
        <v>0</v>
      </c>
      <c r="J106" s="38">
        <f>SUM(J107:J110)</f>
        <v>0</v>
      </c>
      <c r="K106" s="38">
        <f t="shared" si="10"/>
        <v>0</v>
      </c>
      <c r="L106" s="38">
        <f>+ENERO2021!N106</f>
        <v>0</v>
      </c>
      <c r="M106" s="38">
        <f>SUM(M107:M110)</f>
        <v>0</v>
      </c>
      <c r="N106" s="38">
        <f t="shared" si="11"/>
        <v>0</v>
      </c>
      <c r="O106" s="38">
        <f>+ENERO2021!Q106</f>
        <v>0</v>
      </c>
      <c r="P106" s="38">
        <f>SUM(P107:P110)</f>
        <v>0</v>
      </c>
      <c r="Q106" s="38">
        <f t="shared" si="12"/>
        <v>0</v>
      </c>
      <c r="R106" s="39">
        <f t="shared" si="7"/>
        <v>0</v>
      </c>
      <c r="S106" s="40">
        <f t="shared" si="8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9"/>
        <v>0</v>
      </c>
      <c r="I107" s="38">
        <f>+ENERO2021!K107</f>
        <v>0</v>
      </c>
      <c r="J107" s="38"/>
      <c r="K107" s="38">
        <f t="shared" si="10"/>
        <v>0</v>
      </c>
      <c r="L107" s="38">
        <f>+ENERO2021!N107</f>
        <v>0</v>
      </c>
      <c r="M107" s="38"/>
      <c r="N107" s="38">
        <f t="shared" si="11"/>
        <v>0</v>
      </c>
      <c r="O107" s="38">
        <f>+ENERO2021!Q107</f>
        <v>0</v>
      </c>
      <c r="P107" s="38"/>
      <c r="Q107" s="38">
        <f t="shared" si="12"/>
        <v>0</v>
      </c>
      <c r="R107" s="39">
        <f t="shared" si="7"/>
        <v>0</v>
      </c>
      <c r="S107" s="40">
        <f t="shared" si="8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9"/>
        <v>0</v>
      </c>
      <c r="I108" s="38">
        <f>+ENERO2021!K108</f>
        <v>0</v>
      </c>
      <c r="J108" s="38"/>
      <c r="K108" s="38">
        <f t="shared" si="10"/>
        <v>0</v>
      </c>
      <c r="L108" s="38">
        <f>+ENERO2021!N108</f>
        <v>0</v>
      </c>
      <c r="M108" s="38"/>
      <c r="N108" s="38">
        <f t="shared" si="11"/>
        <v>0</v>
      </c>
      <c r="O108" s="38">
        <f>+ENERO2021!Q108</f>
        <v>0</v>
      </c>
      <c r="P108" s="38"/>
      <c r="Q108" s="38">
        <f t="shared" si="12"/>
        <v>0</v>
      </c>
      <c r="R108" s="39">
        <f t="shared" si="7"/>
        <v>0</v>
      </c>
      <c r="S108" s="40">
        <f t="shared" si="8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9"/>
        <v>0</v>
      </c>
      <c r="I109" s="38">
        <f>+ENERO2021!K109</f>
        <v>0</v>
      </c>
      <c r="J109" s="38"/>
      <c r="K109" s="38">
        <f t="shared" si="10"/>
        <v>0</v>
      </c>
      <c r="L109" s="38">
        <f>+ENERO2021!N109</f>
        <v>0</v>
      </c>
      <c r="M109" s="38"/>
      <c r="N109" s="38">
        <f t="shared" si="11"/>
        <v>0</v>
      </c>
      <c r="O109" s="38">
        <f>+ENERO2021!Q109</f>
        <v>0</v>
      </c>
      <c r="P109" s="38"/>
      <c r="Q109" s="38">
        <f t="shared" si="12"/>
        <v>0</v>
      </c>
      <c r="R109" s="39">
        <f t="shared" si="7"/>
        <v>0</v>
      </c>
      <c r="S109" s="40">
        <f t="shared" si="8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9"/>
        <v>0</v>
      </c>
      <c r="I110" s="38">
        <f>+ENERO2021!K110</f>
        <v>0</v>
      </c>
      <c r="J110" s="38"/>
      <c r="K110" s="38">
        <f t="shared" si="10"/>
        <v>0</v>
      </c>
      <c r="L110" s="38">
        <f>+ENERO2021!N110</f>
        <v>0</v>
      </c>
      <c r="M110" s="38"/>
      <c r="N110" s="38">
        <f t="shared" si="11"/>
        <v>0</v>
      </c>
      <c r="O110" s="38">
        <f>+ENERO2021!Q110</f>
        <v>0</v>
      </c>
      <c r="P110" s="38"/>
      <c r="Q110" s="38">
        <f t="shared" si="12"/>
        <v>0</v>
      </c>
      <c r="R110" s="39">
        <f t="shared" si="7"/>
        <v>0</v>
      </c>
      <c r="S110" s="40">
        <f t="shared" si="8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0</v>
      </c>
      <c r="F111" s="38">
        <f>SUM(F112:F119)</f>
        <v>0</v>
      </c>
      <c r="G111" s="38">
        <f>SUM(G112:G119)</f>
        <v>0</v>
      </c>
      <c r="H111" s="64">
        <f t="shared" si="9"/>
        <v>13769717</v>
      </c>
      <c r="I111" s="38">
        <f>+ENERO2021!K111</f>
        <v>776030</v>
      </c>
      <c r="J111" s="38">
        <f>SUM(J112:J119)</f>
        <v>776030</v>
      </c>
      <c r="K111" s="38">
        <f t="shared" si="10"/>
        <v>1552060</v>
      </c>
      <c r="L111" s="38">
        <f>+ENERO2021!N111</f>
        <v>0</v>
      </c>
      <c r="M111" s="38">
        <f>SUM(M112:M119)</f>
        <v>776030</v>
      </c>
      <c r="N111" s="38">
        <f t="shared" si="11"/>
        <v>776030</v>
      </c>
      <c r="O111" s="38">
        <f>+ENERO2021!Q111</f>
        <v>0</v>
      </c>
      <c r="P111" s="38">
        <f>SUM(P112:P119)</f>
        <v>776030</v>
      </c>
      <c r="Q111" s="38">
        <f t="shared" si="12"/>
        <v>776030</v>
      </c>
      <c r="R111" s="39">
        <f t="shared" si="7"/>
        <v>12217657</v>
      </c>
      <c r="S111" s="40">
        <f t="shared" si="8"/>
        <v>0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9"/>
        <v>0</v>
      </c>
      <c r="I112" s="38">
        <f>+ENERO2021!K112</f>
        <v>0</v>
      </c>
      <c r="J112" s="38"/>
      <c r="K112" s="38">
        <f t="shared" si="10"/>
        <v>0</v>
      </c>
      <c r="L112" s="38">
        <f>+ENERO2021!N112</f>
        <v>0</v>
      </c>
      <c r="M112" s="38"/>
      <c r="N112" s="38">
        <f t="shared" si="11"/>
        <v>0</v>
      </c>
      <c r="O112" s="38">
        <f>+ENERO2021!Q112</f>
        <v>0</v>
      </c>
      <c r="P112" s="38"/>
      <c r="Q112" s="38">
        <f t="shared" si="12"/>
        <v>0</v>
      </c>
      <c r="R112" s="39">
        <f t="shared" si="7"/>
        <v>0</v>
      </c>
      <c r="S112" s="40">
        <f t="shared" si="8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9"/>
        <v>5078760</v>
      </c>
      <c r="I113" s="38">
        <f>+ENERO2021!K113</f>
        <v>423230</v>
      </c>
      <c r="J113" s="38">
        <v>423230</v>
      </c>
      <c r="K113" s="38">
        <f t="shared" si="10"/>
        <v>846460</v>
      </c>
      <c r="L113" s="38">
        <f>+ENERO2021!N113</f>
        <v>0</v>
      </c>
      <c r="M113" s="38">
        <v>423230</v>
      </c>
      <c r="N113" s="38">
        <f t="shared" si="11"/>
        <v>423230</v>
      </c>
      <c r="O113" s="38">
        <f>+ENERO2021!Q113</f>
        <v>0</v>
      </c>
      <c r="P113" s="38">
        <v>423230</v>
      </c>
      <c r="Q113" s="38">
        <f t="shared" si="12"/>
        <v>423230</v>
      </c>
      <c r="R113" s="39">
        <f t="shared" si="7"/>
        <v>4232300</v>
      </c>
      <c r="S113" s="40">
        <f t="shared" si="8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9"/>
        <v>3979783</v>
      </c>
      <c r="I114" s="38">
        <f>+ENERO2021!K114</f>
        <v>0</v>
      </c>
      <c r="J114" s="38"/>
      <c r="K114" s="38">
        <f t="shared" si="10"/>
        <v>0</v>
      </c>
      <c r="L114" s="38">
        <f>+ENERO2021!N114</f>
        <v>0</v>
      </c>
      <c r="M114" s="38"/>
      <c r="N114" s="38">
        <f t="shared" si="11"/>
        <v>0</v>
      </c>
      <c r="O114" s="38">
        <f>+ENERO2021!Q114</f>
        <v>0</v>
      </c>
      <c r="P114" s="38"/>
      <c r="Q114" s="38">
        <f t="shared" si="12"/>
        <v>0</v>
      </c>
      <c r="R114" s="39">
        <f t="shared" si="7"/>
        <v>3979783</v>
      </c>
      <c r="S114" s="40">
        <f t="shared" si="8"/>
        <v>0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/>
      <c r="H115" s="64">
        <f t="shared" si="9"/>
        <v>1387200</v>
      </c>
      <c r="I115" s="38">
        <f>+ENERO2021!K115</f>
        <v>115600</v>
      </c>
      <c r="J115" s="38">
        <v>115600</v>
      </c>
      <c r="K115" s="38">
        <f t="shared" si="10"/>
        <v>231200</v>
      </c>
      <c r="L115" s="38">
        <f>+ENERO2021!N115</f>
        <v>0</v>
      </c>
      <c r="M115" s="38">
        <v>115600</v>
      </c>
      <c r="N115" s="38">
        <f t="shared" si="11"/>
        <v>115600</v>
      </c>
      <c r="O115" s="38">
        <f>+ENERO2021!Q115</f>
        <v>0</v>
      </c>
      <c r="P115" s="38">
        <v>115600</v>
      </c>
      <c r="Q115" s="38">
        <f t="shared" si="12"/>
        <v>115600</v>
      </c>
      <c r="R115" s="39">
        <f t="shared" si="7"/>
        <v>1156000</v>
      </c>
      <c r="S115" s="40">
        <f t="shared" si="8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9"/>
        <v>0</v>
      </c>
      <c r="I116" s="38">
        <f>+ENERO2021!K116</f>
        <v>0</v>
      </c>
      <c r="J116" s="38"/>
      <c r="K116" s="38">
        <f t="shared" si="10"/>
        <v>0</v>
      </c>
      <c r="L116" s="38">
        <f>+ENERO2021!N116</f>
        <v>0</v>
      </c>
      <c r="M116" s="38"/>
      <c r="N116" s="38">
        <f t="shared" si="11"/>
        <v>0</v>
      </c>
      <c r="O116" s="38">
        <f>+ENERO2021!Q116</f>
        <v>0</v>
      </c>
      <c r="P116" s="38"/>
      <c r="Q116" s="38">
        <f t="shared" si="12"/>
        <v>0</v>
      </c>
      <c r="R116" s="39">
        <f t="shared" si="7"/>
        <v>0</v>
      </c>
      <c r="S116" s="40">
        <f t="shared" si="8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/>
      <c r="F117" s="38"/>
      <c r="G117" s="38"/>
      <c r="H117" s="64">
        <f t="shared" si="9"/>
        <v>477574</v>
      </c>
      <c r="I117" s="38">
        <f>+ENERO2021!K117</f>
        <v>0</v>
      </c>
      <c r="J117" s="38"/>
      <c r="K117" s="38">
        <f t="shared" si="10"/>
        <v>0</v>
      </c>
      <c r="L117" s="38">
        <f>+ENERO2021!N117</f>
        <v>0</v>
      </c>
      <c r="M117" s="38"/>
      <c r="N117" s="38">
        <f t="shared" si="11"/>
        <v>0</v>
      </c>
      <c r="O117" s="38">
        <f>+ENERO2021!Q117</f>
        <v>0</v>
      </c>
      <c r="P117" s="38"/>
      <c r="Q117" s="38">
        <f t="shared" si="12"/>
        <v>0</v>
      </c>
      <c r="R117" s="39">
        <f t="shared" ref="R117" si="14">+H117-K117</f>
        <v>477574</v>
      </c>
      <c r="S117" s="40">
        <f t="shared" ref="S117" si="15">+N117-Q117</f>
        <v>0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9"/>
        <v>1707600</v>
      </c>
      <c r="I118" s="38">
        <f>+ENERO2021!K118</f>
        <v>142300</v>
      </c>
      <c r="J118" s="38">
        <v>142300</v>
      </c>
      <c r="K118" s="38">
        <f t="shared" si="10"/>
        <v>284600</v>
      </c>
      <c r="L118" s="38">
        <f>+ENERO2021!N118</f>
        <v>0</v>
      </c>
      <c r="M118" s="38">
        <v>142300</v>
      </c>
      <c r="N118" s="38">
        <f t="shared" si="11"/>
        <v>142300</v>
      </c>
      <c r="O118" s="38">
        <f>+ENERO2021!Q118</f>
        <v>0</v>
      </c>
      <c r="P118" s="38">
        <v>142300</v>
      </c>
      <c r="Q118" s="38">
        <f t="shared" si="12"/>
        <v>142300</v>
      </c>
      <c r="R118" s="39">
        <f t="shared" si="7"/>
        <v>1423000</v>
      </c>
      <c r="S118" s="40">
        <f t="shared" si="8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/>
      <c r="F119" s="38"/>
      <c r="G119" s="38"/>
      <c r="H119" s="64">
        <f t="shared" si="9"/>
        <v>1138800</v>
      </c>
      <c r="I119" s="38">
        <f>+ENERO2021!K119</f>
        <v>94900</v>
      </c>
      <c r="J119" s="38">
        <v>94900</v>
      </c>
      <c r="K119" s="38">
        <f t="shared" si="10"/>
        <v>189800</v>
      </c>
      <c r="L119" s="38">
        <f>+ENERO2021!N119</f>
        <v>0</v>
      </c>
      <c r="M119" s="38">
        <v>94900</v>
      </c>
      <c r="N119" s="38">
        <f t="shared" si="11"/>
        <v>94900</v>
      </c>
      <c r="O119" s="38">
        <f>+ENERO2021!Q119</f>
        <v>0</v>
      </c>
      <c r="P119" s="38">
        <v>94900</v>
      </c>
      <c r="Q119" s="38">
        <f t="shared" si="12"/>
        <v>94900</v>
      </c>
      <c r="R119" s="39">
        <f t="shared" si="7"/>
        <v>949000</v>
      </c>
      <c r="S119" s="40">
        <f t="shared" si="8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51921188</v>
      </c>
      <c r="E120" s="29">
        <f>+E121+E144+E172</f>
        <v>0</v>
      </c>
      <c r="F120" s="29">
        <f>+F121+F144+F172</f>
        <v>0</v>
      </c>
      <c r="G120" s="29">
        <f>+G121+G144+G172</f>
        <v>5000000</v>
      </c>
      <c r="H120" s="65">
        <f t="shared" si="9"/>
        <v>387731298</v>
      </c>
      <c r="I120" s="29">
        <f>+ENERO2021!K120</f>
        <v>72210425.99000001</v>
      </c>
      <c r="J120" s="29">
        <f>+J121+J144+J172</f>
        <v>28263140</v>
      </c>
      <c r="K120" s="29">
        <f t="shared" si="10"/>
        <v>100473565.99000001</v>
      </c>
      <c r="L120" s="29">
        <f>+ENERO2021!N120</f>
        <v>5029353.99</v>
      </c>
      <c r="M120" s="29">
        <f>+M121+M144+M172</f>
        <v>5948290</v>
      </c>
      <c r="N120" s="29">
        <f t="shared" si="11"/>
        <v>10977643.99</v>
      </c>
      <c r="O120" s="29">
        <f>+ENERO2021!Q120</f>
        <v>5029353.99</v>
      </c>
      <c r="P120" s="29">
        <f>+P121+P144+P172</f>
        <v>5948290</v>
      </c>
      <c r="Q120" s="29">
        <f t="shared" si="12"/>
        <v>10977643.99</v>
      </c>
      <c r="R120" s="35">
        <f t="shared" si="7"/>
        <v>287257732.00999999</v>
      </c>
      <c r="S120" s="36">
        <f t="shared" si="8"/>
        <v>0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0</v>
      </c>
      <c r="E121" s="29">
        <f>+E122+E130+E142</f>
        <v>0</v>
      </c>
      <c r="F121" s="29">
        <f>+F122+F130+F142</f>
        <v>0</v>
      </c>
      <c r="G121" s="29">
        <f>+G122+G130+G142</f>
        <v>0</v>
      </c>
      <c r="H121" s="65">
        <f t="shared" si="9"/>
        <v>130005277</v>
      </c>
      <c r="I121" s="29">
        <f>+ENERO2021!K121</f>
        <v>67411255.99000001</v>
      </c>
      <c r="J121" s="29">
        <f>+J122+J130+J142</f>
        <v>5142988</v>
      </c>
      <c r="K121" s="29">
        <f t="shared" si="10"/>
        <v>72554243.99000001</v>
      </c>
      <c r="L121" s="29">
        <f>+ENERO2021!N121</f>
        <v>2050183.99</v>
      </c>
      <c r="M121" s="29">
        <f>+M122+M130+M142</f>
        <v>1918138</v>
      </c>
      <c r="N121" s="29">
        <f t="shared" si="11"/>
        <v>3968321.99</v>
      </c>
      <c r="O121" s="29">
        <f>+ENERO2021!Q121</f>
        <v>2050183.99</v>
      </c>
      <c r="P121" s="29">
        <f>+P122+P130+P142</f>
        <v>1918138</v>
      </c>
      <c r="Q121" s="29">
        <f t="shared" si="12"/>
        <v>3968321.99</v>
      </c>
      <c r="R121" s="35">
        <f t="shared" si="7"/>
        <v>57451033.00999999</v>
      </c>
      <c r="S121" s="36">
        <f t="shared" si="8"/>
        <v>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0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9"/>
        <v>12000000</v>
      </c>
      <c r="I122" s="29">
        <f>+ENERO2021!K122</f>
        <v>593322</v>
      </c>
      <c r="J122" s="29">
        <f>+J123+J124+J129</f>
        <v>0</v>
      </c>
      <c r="K122" s="29">
        <f t="shared" si="10"/>
        <v>593322</v>
      </c>
      <c r="L122" s="29">
        <f>+ENERO2021!N122</f>
        <v>593322</v>
      </c>
      <c r="M122" s="29">
        <f>+M123+M124+M129</f>
        <v>0</v>
      </c>
      <c r="N122" s="29">
        <f t="shared" si="11"/>
        <v>593322</v>
      </c>
      <c r="O122" s="29">
        <f>+ENERO2021!Q122</f>
        <v>593322</v>
      </c>
      <c r="P122" s="29">
        <f>+P123+P124+P129</f>
        <v>0</v>
      </c>
      <c r="Q122" s="29">
        <f t="shared" si="12"/>
        <v>593322</v>
      </c>
      <c r="R122" s="35">
        <f t="shared" si="7"/>
        <v>11406678</v>
      </c>
      <c r="S122" s="36">
        <f t="shared" si="8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/>
      <c r="E123" s="38"/>
      <c r="F123" s="38"/>
      <c r="G123" s="38"/>
      <c r="H123" s="64">
        <f t="shared" si="9"/>
        <v>1000000</v>
      </c>
      <c r="I123" s="38">
        <f>+ENERO2021!K123</f>
        <v>593322</v>
      </c>
      <c r="J123" s="38"/>
      <c r="K123" s="38">
        <f t="shared" si="10"/>
        <v>593322</v>
      </c>
      <c r="L123" s="38">
        <f>+ENERO2021!N123</f>
        <v>593322</v>
      </c>
      <c r="M123" s="38"/>
      <c r="N123" s="38">
        <f t="shared" si="11"/>
        <v>593322</v>
      </c>
      <c r="O123" s="38">
        <f>+ENERO2021!Q123</f>
        <v>593322</v>
      </c>
      <c r="P123" s="38"/>
      <c r="Q123" s="38">
        <f t="shared" si="12"/>
        <v>593322</v>
      </c>
      <c r="R123" s="39">
        <f t="shared" si="7"/>
        <v>406678</v>
      </c>
      <c r="S123" s="40">
        <f t="shared" si="8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9"/>
        <v>10000000</v>
      </c>
      <c r="I124" s="38">
        <f>+ENERO2021!K124</f>
        <v>0</v>
      </c>
      <c r="J124" s="38">
        <f>SUM(J125:J128)</f>
        <v>0</v>
      </c>
      <c r="K124" s="38">
        <f t="shared" si="10"/>
        <v>0</v>
      </c>
      <c r="L124" s="38">
        <f>+ENERO2021!N124</f>
        <v>0</v>
      </c>
      <c r="M124" s="38">
        <f>SUM(M125:M128)</f>
        <v>0</v>
      </c>
      <c r="N124" s="38">
        <f t="shared" si="11"/>
        <v>0</v>
      </c>
      <c r="O124" s="38">
        <f>+ENERO2021!Q124</f>
        <v>0</v>
      </c>
      <c r="P124" s="38">
        <f>SUM(P125:P128)</f>
        <v>0</v>
      </c>
      <c r="Q124" s="38">
        <f t="shared" si="12"/>
        <v>0</v>
      </c>
      <c r="R124" s="39">
        <f t="shared" si="7"/>
        <v>10000000</v>
      </c>
      <c r="S124" s="40">
        <f t="shared" si="8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9"/>
        <v>0</v>
      </c>
      <c r="I125" s="38">
        <f>+ENERO2021!K125</f>
        <v>0</v>
      </c>
      <c r="J125" s="38"/>
      <c r="K125" s="38">
        <f t="shared" si="10"/>
        <v>0</v>
      </c>
      <c r="L125" s="38">
        <f>+ENERO2021!N125</f>
        <v>0</v>
      </c>
      <c r="M125" s="38"/>
      <c r="N125" s="38">
        <f t="shared" si="11"/>
        <v>0</v>
      </c>
      <c r="O125" s="38">
        <f>+ENERO2021!Q125</f>
        <v>0</v>
      </c>
      <c r="P125" s="38"/>
      <c r="Q125" s="38">
        <f t="shared" si="12"/>
        <v>0</v>
      </c>
      <c r="R125" s="39">
        <f t="shared" si="7"/>
        <v>0</v>
      </c>
      <c r="S125" s="40">
        <f t="shared" si="8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9"/>
        <v>4000000</v>
      </c>
      <c r="I126" s="38">
        <f>+ENERO2021!K126</f>
        <v>0</v>
      </c>
      <c r="J126" s="38"/>
      <c r="K126" s="38">
        <f t="shared" si="10"/>
        <v>0</v>
      </c>
      <c r="L126" s="38">
        <f>+ENERO2021!N126</f>
        <v>0</v>
      </c>
      <c r="M126" s="38"/>
      <c r="N126" s="38">
        <f t="shared" si="11"/>
        <v>0</v>
      </c>
      <c r="O126" s="38">
        <f>+ENERO2021!Q126</f>
        <v>0</v>
      </c>
      <c r="P126" s="38"/>
      <c r="Q126" s="38">
        <f t="shared" si="12"/>
        <v>0</v>
      </c>
      <c r="R126" s="39">
        <f t="shared" si="7"/>
        <v>4000000</v>
      </c>
      <c r="S126" s="40">
        <f t="shared" si="8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9"/>
        <v>4000000</v>
      </c>
      <c r="I127" s="38">
        <f>+ENERO2021!K127</f>
        <v>0</v>
      </c>
      <c r="J127" s="38"/>
      <c r="K127" s="38">
        <f t="shared" si="10"/>
        <v>0</v>
      </c>
      <c r="L127" s="38">
        <f>+ENERO2021!N127</f>
        <v>0</v>
      </c>
      <c r="M127" s="38"/>
      <c r="N127" s="38">
        <f t="shared" si="11"/>
        <v>0</v>
      </c>
      <c r="O127" s="38">
        <f>+ENERO2021!Q127</f>
        <v>0</v>
      </c>
      <c r="P127" s="38"/>
      <c r="Q127" s="38">
        <f t="shared" si="12"/>
        <v>0</v>
      </c>
      <c r="R127" s="39">
        <f t="shared" si="7"/>
        <v>4000000</v>
      </c>
      <c r="S127" s="40">
        <f t="shared" si="8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9"/>
        <v>2000000</v>
      </c>
      <c r="I128" s="38">
        <f>+ENERO2021!K128</f>
        <v>0</v>
      </c>
      <c r="J128" s="38"/>
      <c r="K128" s="38">
        <f t="shared" si="10"/>
        <v>0</v>
      </c>
      <c r="L128" s="38">
        <f>+ENERO2021!N128</f>
        <v>0</v>
      </c>
      <c r="M128" s="38"/>
      <c r="N128" s="38">
        <f t="shared" si="11"/>
        <v>0</v>
      </c>
      <c r="O128" s="38">
        <f>+ENERO2021!Q128</f>
        <v>0</v>
      </c>
      <c r="P128" s="38"/>
      <c r="Q128" s="38">
        <f t="shared" si="12"/>
        <v>0</v>
      </c>
      <c r="R128" s="39">
        <f t="shared" si="7"/>
        <v>2000000</v>
      </c>
      <c r="S128" s="40">
        <f t="shared" si="8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9"/>
        <v>1000000</v>
      </c>
      <c r="I129" s="38">
        <f>+ENERO2021!K129</f>
        <v>0</v>
      </c>
      <c r="J129" s="38"/>
      <c r="K129" s="38">
        <f t="shared" si="10"/>
        <v>0</v>
      </c>
      <c r="L129" s="38">
        <f>+ENERO2021!N129</f>
        <v>0</v>
      </c>
      <c r="M129" s="38"/>
      <c r="N129" s="38">
        <f t="shared" si="11"/>
        <v>0</v>
      </c>
      <c r="O129" s="38">
        <f>+ENERO2021!Q129</f>
        <v>0</v>
      </c>
      <c r="P129" s="38"/>
      <c r="Q129" s="38">
        <f t="shared" si="12"/>
        <v>0</v>
      </c>
      <c r="R129" s="39">
        <f t="shared" si="7"/>
        <v>1000000</v>
      </c>
      <c r="S129" s="40">
        <f t="shared" si="8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9"/>
        <v>113005277</v>
      </c>
      <c r="I130" s="29">
        <f>+ENERO2021!K130</f>
        <v>66817933.990000002</v>
      </c>
      <c r="J130" s="29">
        <f>SUM(J131:J141)</f>
        <v>5142988</v>
      </c>
      <c r="K130" s="29">
        <f t="shared" si="10"/>
        <v>71960921.99000001</v>
      </c>
      <c r="L130" s="29">
        <f>+ENERO2021!N130</f>
        <v>1456861.99</v>
      </c>
      <c r="M130" s="29">
        <f>SUM(M131:M141)</f>
        <v>1918138</v>
      </c>
      <c r="N130" s="29">
        <f t="shared" si="11"/>
        <v>3374999.99</v>
      </c>
      <c r="O130" s="29">
        <f>+ENERO2021!Q130</f>
        <v>1456861.99</v>
      </c>
      <c r="P130" s="29">
        <f>SUM(P131:P141)</f>
        <v>1918138</v>
      </c>
      <c r="Q130" s="29">
        <f t="shared" si="12"/>
        <v>3374999.99</v>
      </c>
      <c r="R130" s="35">
        <f t="shared" si="7"/>
        <v>41044355.00999999</v>
      </c>
      <c r="S130" s="36">
        <f t="shared" si="8"/>
        <v>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9"/>
        <v>20000000</v>
      </c>
      <c r="I131" s="38">
        <f>+ENERO2021!K131</f>
        <v>660000</v>
      </c>
      <c r="J131" s="38">
        <v>660000</v>
      </c>
      <c r="K131" s="38">
        <f t="shared" si="10"/>
        <v>1320000</v>
      </c>
      <c r="L131" s="38">
        <f>+ENERO2021!N131</f>
        <v>0</v>
      </c>
      <c r="M131" s="38">
        <v>1320000</v>
      </c>
      <c r="N131" s="38">
        <f t="shared" si="11"/>
        <v>1320000</v>
      </c>
      <c r="O131" s="38">
        <f>+ENERO2021!Q131</f>
        <v>0</v>
      </c>
      <c r="P131" s="38">
        <v>1320000</v>
      </c>
      <c r="Q131" s="38">
        <f t="shared" si="12"/>
        <v>1320000</v>
      </c>
      <c r="R131" s="39">
        <f t="shared" si="7"/>
        <v>18680000</v>
      </c>
      <c r="S131" s="40">
        <f t="shared" si="8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9"/>
        <v>7000000</v>
      </c>
      <c r="I132" s="38">
        <f>+ENERO2021!K132</f>
        <v>658370</v>
      </c>
      <c r="J132" s="38">
        <v>500390</v>
      </c>
      <c r="K132" s="38">
        <f t="shared" si="10"/>
        <v>1158760</v>
      </c>
      <c r="L132" s="38">
        <f>+ENERO2021!N132</f>
        <v>658370</v>
      </c>
      <c r="M132" s="38">
        <v>500390</v>
      </c>
      <c r="N132" s="38">
        <f t="shared" si="11"/>
        <v>1158760</v>
      </c>
      <c r="O132" s="38">
        <f>+ENERO2021!Q132</f>
        <v>658370</v>
      </c>
      <c r="P132" s="38">
        <v>500390</v>
      </c>
      <c r="Q132" s="38">
        <f t="shared" si="12"/>
        <v>1158760</v>
      </c>
      <c r="R132" s="39">
        <f t="shared" si="7"/>
        <v>5841240</v>
      </c>
      <c r="S132" s="40">
        <f t="shared" si="8"/>
        <v>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9"/>
        <v>5000000</v>
      </c>
      <c r="I133" s="38">
        <f>+ENERO2021!K133</f>
        <v>0</v>
      </c>
      <c r="J133" s="38">
        <v>3884850</v>
      </c>
      <c r="K133" s="38">
        <f t="shared" si="10"/>
        <v>3884850</v>
      </c>
      <c r="L133" s="38">
        <f>+ENERO2021!N133</f>
        <v>0</v>
      </c>
      <c r="M133" s="38"/>
      <c r="N133" s="38">
        <f t="shared" si="11"/>
        <v>0</v>
      </c>
      <c r="O133" s="38">
        <f>+ENERO2021!Q133</f>
        <v>0</v>
      </c>
      <c r="P133" s="38"/>
      <c r="Q133" s="38">
        <f t="shared" si="12"/>
        <v>0</v>
      </c>
      <c r="R133" s="39">
        <f t="shared" si="7"/>
        <v>1115150</v>
      </c>
      <c r="S133" s="40">
        <f t="shared" si="8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9"/>
        <v>1600000</v>
      </c>
      <c r="I134" s="38">
        <f>+ENERO2021!K134</f>
        <v>0</v>
      </c>
      <c r="J134" s="38"/>
      <c r="K134" s="38">
        <f t="shared" si="10"/>
        <v>0</v>
      </c>
      <c r="L134" s="38">
        <f>+ENERO2021!N134</f>
        <v>0</v>
      </c>
      <c r="M134" s="38"/>
      <c r="N134" s="38">
        <f t="shared" si="11"/>
        <v>0</v>
      </c>
      <c r="O134" s="38">
        <f>+ENERO2021!Q134</f>
        <v>0</v>
      </c>
      <c r="P134" s="38"/>
      <c r="Q134" s="38">
        <f t="shared" si="12"/>
        <v>0</v>
      </c>
      <c r="R134" s="39">
        <f t="shared" si="7"/>
        <v>1600000</v>
      </c>
      <c r="S134" s="40">
        <f t="shared" si="8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9"/>
        <v>0</v>
      </c>
      <c r="I135" s="38">
        <f>+ENERO2021!K135</f>
        <v>0</v>
      </c>
      <c r="J135" s="38"/>
      <c r="K135" s="38">
        <f t="shared" si="10"/>
        <v>0</v>
      </c>
      <c r="L135" s="38">
        <f>+ENERO2021!N135</f>
        <v>0</v>
      </c>
      <c r="M135" s="38"/>
      <c r="N135" s="38">
        <f t="shared" si="11"/>
        <v>0</v>
      </c>
      <c r="O135" s="38">
        <f>+ENERO2021!Q135</f>
        <v>0</v>
      </c>
      <c r="P135" s="38"/>
      <c r="Q135" s="38">
        <f t="shared" si="12"/>
        <v>0</v>
      </c>
      <c r="R135" s="39">
        <f t="shared" si="7"/>
        <v>0</v>
      </c>
      <c r="S135" s="40">
        <f t="shared" si="8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9"/>
        <v>5000000</v>
      </c>
      <c r="I136" s="38">
        <f>+ENERO2021!K136</f>
        <v>0</v>
      </c>
      <c r="J136" s="38"/>
      <c r="K136" s="38">
        <f t="shared" si="10"/>
        <v>0</v>
      </c>
      <c r="L136" s="38">
        <f>+ENERO2021!N136</f>
        <v>0</v>
      </c>
      <c r="M136" s="38"/>
      <c r="N136" s="38">
        <f t="shared" si="11"/>
        <v>0</v>
      </c>
      <c r="O136" s="38">
        <f>+ENERO2021!Q136</f>
        <v>0</v>
      </c>
      <c r="P136" s="38"/>
      <c r="Q136" s="38">
        <f t="shared" si="12"/>
        <v>0</v>
      </c>
      <c r="R136" s="39">
        <f t="shared" si="7"/>
        <v>5000000</v>
      </c>
      <c r="S136" s="40">
        <f t="shared" si="8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9"/>
        <v>68701072</v>
      </c>
      <c r="I137" s="38">
        <f>+ENERO2021!K137</f>
        <v>64701072</v>
      </c>
      <c r="J137" s="38"/>
      <c r="K137" s="38">
        <f t="shared" si="10"/>
        <v>64701072</v>
      </c>
      <c r="L137" s="38">
        <f>+ENERO2021!N137</f>
        <v>0</v>
      </c>
      <c r="M137" s="38"/>
      <c r="N137" s="38">
        <f t="shared" si="11"/>
        <v>0</v>
      </c>
      <c r="O137" s="38">
        <f>+ENERO2021!Q137</f>
        <v>0</v>
      </c>
      <c r="P137" s="38"/>
      <c r="Q137" s="38">
        <f t="shared" si="12"/>
        <v>0</v>
      </c>
      <c r="R137" s="39">
        <f t="shared" si="7"/>
        <v>4000000</v>
      </c>
      <c r="S137" s="40">
        <f t="shared" si="8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9"/>
        <v>0</v>
      </c>
      <c r="I138" s="38">
        <f>+ENERO2021!K138</f>
        <v>0</v>
      </c>
      <c r="J138" s="38"/>
      <c r="K138" s="38">
        <f t="shared" si="10"/>
        <v>0</v>
      </c>
      <c r="L138" s="38">
        <f>+ENERO2021!N138</f>
        <v>0</v>
      </c>
      <c r="M138" s="38"/>
      <c r="N138" s="38">
        <f t="shared" si="11"/>
        <v>0</v>
      </c>
      <c r="O138" s="38">
        <f>+ENERO2021!Q138</f>
        <v>0</v>
      </c>
      <c r="P138" s="38"/>
      <c r="Q138" s="38">
        <f t="shared" si="12"/>
        <v>0</v>
      </c>
      <c r="R138" s="39">
        <f t="shared" si="7"/>
        <v>0</v>
      </c>
      <c r="S138" s="40">
        <f t="shared" si="8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9"/>
        <v>3704205</v>
      </c>
      <c r="I139" s="38">
        <f>+ENERO2021!K139</f>
        <v>798491.99</v>
      </c>
      <c r="J139" s="38">
        <v>97748</v>
      </c>
      <c r="K139" s="38">
        <f t="shared" si="10"/>
        <v>896239.99</v>
      </c>
      <c r="L139" s="38">
        <f>+ENERO2021!N139</f>
        <v>798491.99</v>
      </c>
      <c r="M139" s="38">
        <v>97748</v>
      </c>
      <c r="N139" s="38">
        <f t="shared" si="11"/>
        <v>896239.99</v>
      </c>
      <c r="O139" s="38">
        <f>+ENERO2021!Q139</f>
        <v>798491.99</v>
      </c>
      <c r="P139" s="38">
        <v>97748</v>
      </c>
      <c r="Q139" s="38">
        <f t="shared" si="12"/>
        <v>896239.99</v>
      </c>
      <c r="R139" s="39">
        <f t="shared" si="7"/>
        <v>2807965.01</v>
      </c>
      <c r="S139" s="40">
        <f t="shared" si="8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9"/>
        <v>1000000</v>
      </c>
      <c r="I140" s="38">
        <f>+ENERO2021!K140</f>
        <v>0</v>
      </c>
      <c r="J140" s="38"/>
      <c r="K140" s="38">
        <f t="shared" si="10"/>
        <v>0</v>
      </c>
      <c r="L140" s="38">
        <f>+ENERO2021!N140</f>
        <v>0</v>
      </c>
      <c r="M140" s="38"/>
      <c r="N140" s="38">
        <f t="shared" si="11"/>
        <v>0</v>
      </c>
      <c r="O140" s="38">
        <f>+ENERO2021!Q140</f>
        <v>0</v>
      </c>
      <c r="P140" s="38"/>
      <c r="Q140" s="38">
        <f t="shared" si="12"/>
        <v>0</v>
      </c>
      <c r="R140" s="39">
        <f t="shared" si="7"/>
        <v>1000000</v>
      </c>
      <c r="S140" s="40">
        <f t="shared" si="8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9"/>
        <v>1000000</v>
      </c>
      <c r="I141" s="38">
        <f>+ENERO2021!K141</f>
        <v>0</v>
      </c>
      <c r="J141" s="38"/>
      <c r="K141" s="38">
        <f t="shared" si="10"/>
        <v>0</v>
      </c>
      <c r="L141" s="38">
        <f>+ENERO2021!N141</f>
        <v>0</v>
      </c>
      <c r="M141" s="38"/>
      <c r="N141" s="38">
        <f t="shared" si="11"/>
        <v>0</v>
      </c>
      <c r="O141" s="38">
        <f>+ENERO2021!Q141</f>
        <v>0</v>
      </c>
      <c r="P141" s="38"/>
      <c r="Q141" s="38">
        <f t="shared" si="12"/>
        <v>0</v>
      </c>
      <c r="R141" s="39">
        <f t="shared" si="7"/>
        <v>1000000</v>
      </c>
      <c r="S141" s="40">
        <f t="shared" si="8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0</v>
      </c>
      <c r="F142" s="29">
        <f>+F143</f>
        <v>0</v>
      </c>
      <c r="G142" s="29">
        <f>+G143</f>
        <v>0</v>
      </c>
      <c r="H142" s="65">
        <f t="shared" si="9"/>
        <v>5000000</v>
      </c>
      <c r="I142" s="29">
        <f>+ENERO2021!K142</f>
        <v>0</v>
      </c>
      <c r="J142" s="29">
        <f>+J143</f>
        <v>0</v>
      </c>
      <c r="K142" s="29">
        <f t="shared" si="10"/>
        <v>0</v>
      </c>
      <c r="L142" s="29">
        <f>+ENERO2021!N142</f>
        <v>0</v>
      </c>
      <c r="M142" s="29">
        <f>+M143</f>
        <v>0</v>
      </c>
      <c r="N142" s="29">
        <f t="shared" si="11"/>
        <v>0</v>
      </c>
      <c r="O142" s="29">
        <f>+ENERO2021!Q142</f>
        <v>0</v>
      </c>
      <c r="P142" s="29">
        <f>+P143</f>
        <v>0</v>
      </c>
      <c r="Q142" s="29">
        <f t="shared" si="12"/>
        <v>0</v>
      </c>
      <c r="R142" s="35">
        <f t="shared" ref="R142:R205" si="16">+H142-K142</f>
        <v>5000000</v>
      </c>
      <c r="S142" s="36">
        <f t="shared" ref="S142:S205" si="17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/>
      <c r="F143" s="38"/>
      <c r="G143" s="38"/>
      <c r="H143" s="64">
        <f t="shared" ref="H143:H206" si="18">+C143+D143+E143-F143-G143</f>
        <v>5000000</v>
      </c>
      <c r="I143" s="38">
        <f>+ENERO2021!K143</f>
        <v>0</v>
      </c>
      <c r="J143" s="38"/>
      <c r="K143" s="38">
        <f t="shared" ref="K143:K206" si="19">+I143+J143</f>
        <v>0</v>
      </c>
      <c r="L143" s="38">
        <f>+ENERO2021!N143</f>
        <v>0</v>
      </c>
      <c r="M143" s="38"/>
      <c r="N143" s="38">
        <f t="shared" ref="N143:N206" si="20">+L143+M143</f>
        <v>0</v>
      </c>
      <c r="O143" s="38">
        <f>+ENERO2021!Q143</f>
        <v>0</v>
      </c>
      <c r="P143" s="38"/>
      <c r="Q143" s="38">
        <f t="shared" ref="Q143:Q206" si="21">+O143+P143</f>
        <v>0</v>
      </c>
      <c r="R143" s="39">
        <f t="shared" si="16"/>
        <v>5000000</v>
      </c>
      <c r="S143" s="40">
        <f t="shared" si="17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51921188</v>
      </c>
      <c r="E144" s="29">
        <f>+E145+E158</f>
        <v>0</v>
      </c>
      <c r="F144" s="29">
        <f>+F145+F158</f>
        <v>0</v>
      </c>
      <c r="G144" s="29">
        <f>+G145+G158</f>
        <v>5000000</v>
      </c>
      <c r="H144" s="65">
        <f t="shared" si="18"/>
        <v>254726021</v>
      </c>
      <c r="I144" s="29">
        <f>+ENERO2021!K144</f>
        <v>4799170</v>
      </c>
      <c r="J144" s="29">
        <f>+J145+J158</f>
        <v>23120152</v>
      </c>
      <c r="K144" s="29">
        <f t="shared" si="19"/>
        <v>27919322</v>
      </c>
      <c r="L144" s="29">
        <f>+ENERO2021!N144</f>
        <v>2979170</v>
      </c>
      <c r="M144" s="29">
        <f>+M145+M158</f>
        <v>4030152</v>
      </c>
      <c r="N144" s="29">
        <f t="shared" si="20"/>
        <v>7009322</v>
      </c>
      <c r="O144" s="29">
        <f>+ENERO2021!Q144</f>
        <v>2979170</v>
      </c>
      <c r="P144" s="29">
        <f>+P145+P158</f>
        <v>4030152</v>
      </c>
      <c r="Q144" s="29">
        <f t="shared" si="21"/>
        <v>7009322</v>
      </c>
      <c r="R144" s="35">
        <f t="shared" si="16"/>
        <v>226806699</v>
      </c>
      <c r="S144" s="36">
        <f t="shared" si="17"/>
        <v>0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51921188</v>
      </c>
      <c r="E145" s="29">
        <f>+E146+E148</f>
        <v>0</v>
      </c>
      <c r="F145" s="29">
        <f>+F146+F148</f>
        <v>0</v>
      </c>
      <c r="G145" s="29">
        <f>+G146+G148</f>
        <v>0</v>
      </c>
      <c r="H145" s="65">
        <f t="shared" si="18"/>
        <v>99921188</v>
      </c>
      <c r="I145" s="29">
        <f>+ENERO2021!K145</f>
        <v>1800000</v>
      </c>
      <c r="J145" s="29">
        <f>+J146+J148</f>
        <v>20000000</v>
      </c>
      <c r="K145" s="29">
        <f t="shared" si="19"/>
        <v>21800000</v>
      </c>
      <c r="L145" s="29">
        <f>+ENERO2021!N145</f>
        <v>1800000</v>
      </c>
      <c r="M145" s="29">
        <f>+M146+M148</f>
        <v>0</v>
      </c>
      <c r="N145" s="29">
        <f t="shared" si="20"/>
        <v>1800000</v>
      </c>
      <c r="O145" s="29">
        <f>+ENERO2021!Q145</f>
        <v>1800000</v>
      </c>
      <c r="P145" s="29">
        <f>+P146+P148</f>
        <v>0</v>
      </c>
      <c r="Q145" s="29">
        <f t="shared" si="21"/>
        <v>1800000</v>
      </c>
      <c r="R145" s="35">
        <f t="shared" si="16"/>
        <v>78121188</v>
      </c>
      <c r="S145" s="36">
        <f t="shared" si="17"/>
        <v>0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/>
      <c r="E146" s="38"/>
      <c r="F146" s="38">
        <f>+F147</f>
        <v>0</v>
      </c>
      <c r="G146" s="38"/>
      <c r="H146" s="64">
        <f t="shared" si="18"/>
        <v>10000000</v>
      </c>
      <c r="I146" s="38">
        <f>+ENERO2021!K146</f>
        <v>0</v>
      </c>
      <c r="J146" s="38"/>
      <c r="K146" s="38">
        <f t="shared" si="19"/>
        <v>0</v>
      </c>
      <c r="L146" s="38">
        <f>+ENERO2021!N146</f>
        <v>0</v>
      </c>
      <c r="M146" s="38"/>
      <c r="N146" s="38">
        <f t="shared" si="20"/>
        <v>0</v>
      </c>
      <c r="O146" s="38">
        <f>+ENERO2021!Q146</f>
        <v>0</v>
      </c>
      <c r="P146" s="38"/>
      <c r="Q146" s="38">
        <f t="shared" si="21"/>
        <v>0</v>
      </c>
      <c r="R146" s="39">
        <f t="shared" si="16"/>
        <v>10000000</v>
      </c>
      <c r="S146" s="40">
        <f t="shared" si="17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8"/>
        <v>10000000</v>
      </c>
      <c r="I147" s="38">
        <f>+ENERO2021!K147</f>
        <v>0</v>
      </c>
      <c r="J147" s="38"/>
      <c r="K147" s="38">
        <f t="shared" si="19"/>
        <v>0</v>
      </c>
      <c r="L147" s="38">
        <f>+ENERO2021!N147</f>
        <v>0</v>
      </c>
      <c r="M147" s="38"/>
      <c r="N147" s="38">
        <f t="shared" si="20"/>
        <v>0</v>
      </c>
      <c r="O147" s="38">
        <f>+ENERO2021!Q147</f>
        <v>0</v>
      </c>
      <c r="P147" s="38"/>
      <c r="Q147" s="38">
        <f t="shared" si="21"/>
        <v>0</v>
      </c>
      <c r="R147" s="39">
        <f t="shared" si="16"/>
        <v>10000000</v>
      </c>
      <c r="S147" s="40">
        <f t="shared" si="17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51921188</v>
      </c>
      <c r="E148" s="38">
        <f>+E149+E150</f>
        <v>0</v>
      </c>
      <c r="F148" s="38">
        <f>+F149+F150</f>
        <v>0</v>
      </c>
      <c r="G148" s="38">
        <f>+G149+G150</f>
        <v>0</v>
      </c>
      <c r="H148" s="64">
        <f t="shared" si="18"/>
        <v>89921188</v>
      </c>
      <c r="I148" s="38">
        <f>+ENERO2021!K148</f>
        <v>1800000</v>
      </c>
      <c r="J148" s="38">
        <f>+J149+J150</f>
        <v>20000000</v>
      </c>
      <c r="K148" s="38">
        <f t="shared" si="19"/>
        <v>21800000</v>
      </c>
      <c r="L148" s="38">
        <f>+ENERO2021!N148</f>
        <v>1800000</v>
      </c>
      <c r="M148" s="38">
        <f>+M149+M150</f>
        <v>0</v>
      </c>
      <c r="N148" s="38">
        <f t="shared" si="20"/>
        <v>1800000</v>
      </c>
      <c r="O148" s="38">
        <f>+ENERO2021!Q148</f>
        <v>1800000</v>
      </c>
      <c r="P148" s="38">
        <f>+P149+P150</f>
        <v>0</v>
      </c>
      <c r="Q148" s="38">
        <f t="shared" si="21"/>
        <v>1800000</v>
      </c>
      <c r="R148" s="39">
        <f t="shared" si="16"/>
        <v>68121188</v>
      </c>
      <c r="S148" s="40">
        <f t="shared" si="17"/>
        <v>0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v>51921188</v>
      </c>
      <c r="E149" s="38"/>
      <c r="F149" s="38"/>
      <c r="G149" s="38"/>
      <c r="H149" s="64">
        <f t="shared" si="18"/>
        <v>51921188</v>
      </c>
      <c r="I149" s="38">
        <f>+ENERO2021!K149</f>
        <v>0</v>
      </c>
      <c r="J149" s="38"/>
      <c r="K149" s="38">
        <f t="shared" si="19"/>
        <v>0</v>
      </c>
      <c r="L149" s="38">
        <f>+ENERO2021!N149</f>
        <v>0</v>
      </c>
      <c r="M149" s="38"/>
      <c r="N149" s="38">
        <f t="shared" si="20"/>
        <v>0</v>
      </c>
      <c r="O149" s="38">
        <f>+ENERO2021!Q149</f>
        <v>0</v>
      </c>
      <c r="P149" s="38"/>
      <c r="Q149" s="38">
        <f t="shared" si="21"/>
        <v>0</v>
      </c>
      <c r="R149" s="39">
        <f t="shared" si="16"/>
        <v>51921188</v>
      </c>
      <c r="S149" s="40">
        <f t="shared" si="17"/>
        <v>0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0</v>
      </c>
      <c r="E150" s="38">
        <f>+E151+E152+E153+E154+E155+E156+E157</f>
        <v>0</v>
      </c>
      <c r="F150" s="38">
        <f>+F151+F152+F153+F154+F155+F156+F157</f>
        <v>0</v>
      </c>
      <c r="G150" s="38">
        <f>+G151+G152+G153+G154+G155+G156+G157</f>
        <v>0</v>
      </c>
      <c r="H150" s="64">
        <f t="shared" si="18"/>
        <v>38000000</v>
      </c>
      <c r="I150" s="38">
        <f>+ENERO2021!K150</f>
        <v>1800000</v>
      </c>
      <c r="J150" s="38">
        <f>+J151+J152+J153+J154+J155+J156+J157</f>
        <v>20000000</v>
      </c>
      <c r="K150" s="38">
        <f t="shared" si="19"/>
        <v>21800000</v>
      </c>
      <c r="L150" s="38">
        <f>+ENERO2021!N150</f>
        <v>1800000</v>
      </c>
      <c r="M150" s="38">
        <f>+M151+M152+M153+M154+M155+M156+M157</f>
        <v>0</v>
      </c>
      <c r="N150" s="38">
        <f t="shared" si="20"/>
        <v>1800000</v>
      </c>
      <c r="O150" s="38">
        <f>+ENERO2021!Q150</f>
        <v>1800000</v>
      </c>
      <c r="P150" s="38">
        <f>+P151+P152+P153+P154+P155+P156+P157</f>
        <v>0</v>
      </c>
      <c r="Q150" s="38">
        <f t="shared" si="21"/>
        <v>1800000</v>
      </c>
      <c r="R150" s="39">
        <f t="shared" si="16"/>
        <v>16200000</v>
      </c>
      <c r="S150" s="40">
        <f t="shared" si="17"/>
        <v>0</v>
      </c>
      <c r="U150" s="71" t="s">
        <v>390</v>
      </c>
      <c r="V150" s="94" t="s">
        <v>391</v>
      </c>
      <c r="X150" s="94" t="s">
        <v>392</v>
      </c>
      <c r="Y150" s="94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/>
      <c r="E151" s="38"/>
      <c r="F151" s="38"/>
      <c r="G151" s="38"/>
      <c r="H151" s="64">
        <f t="shared" si="18"/>
        <v>26000000</v>
      </c>
      <c r="I151" s="38">
        <f>+ENERO2021!K151</f>
        <v>1800000</v>
      </c>
      <c r="J151" s="38">
        <v>20000000</v>
      </c>
      <c r="K151" s="38">
        <f t="shared" si="19"/>
        <v>21800000</v>
      </c>
      <c r="L151" s="38">
        <f>+ENERO2021!N151</f>
        <v>1800000</v>
      </c>
      <c r="M151" s="38"/>
      <c r="N151" s="38">
        <f t="shared" si="20"/>
        <v>1800000</v>
      </c>
      <c r="O151" s="38">
        <f>+ENERO2021!Q151</f>
        <v>1800000</v>
      </c>
      <c r="P151" s="38"/>
      <c r="Q151" s="38">
        <f t="shared" si="21"/>
        <v>1800000</v>
      </c>
      <c r="R151" s="39">
        <f t="shared" si="16"/>
        <v>4200000</v>
      </c>
      <c r="S151" s="40">
        <f t="shared" si="17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/>
      <c r="F152" s="38"/>
      <c r="G152" s="38"/>
      <c r="H152" s="64">
        <f t="shared" si="18"/>
        <v>4000000</v>
      </c>
      <c r="I152" s="38">
        <f>+ENERO2021!K152</f>
        <v>0</v>
      </c>
      <c r="J152" s="38"/>
      <c r="K152" s="38">
        <f t="shared" si="19"/>
        <v>0</v>
      </c>
      <c r="L152" s="38">
        <f>+ENERO2021!N152</f>
        <v>0</v>
      </c>
      <c r="M152" s="38"/>
      <c r="N152" s="38">
        <f t="shared" si="20"/>
        <v>0</v>
      </c>
      <c r="O152" s="38">
        <f>+ENERO2021!Q152</f>
        <v>0</v>
      </c>
      <c r="P152" s="38"/>
      <c r="Q152" s="38">
        <f t="shared" si="21"/>
        <v>0</v>
      </c>
      <c r="R152" s="39">
        <f t="shared" si="16"/>
        <v>4000000</v>
      </c>
      <c r="S152" s="40">
        <f t="shared" si="17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/>
      <c r="E153" s="38"/>
      <c r="F153" s="38"/>
      <c r="G153" s="38"/>
      <c r="H153" s="64">
        <f t="shared" si="18"/>
        <v>4000000</v>
      </c>
      <c r="I153" s="38">
        <f>+ENERO2021!K153</f>
        <v>0</v>
      </c>
      <c r="J153" s="38"/>
      <c r="K153" s="38">
        <f t="shared" si="19"/>
        <v>0</v>
      </c>
      <c r="L153" s="38">
        <f>+ENERO2021!N153</f>
        <v>0</v>
      </c>
      <c r="M153" s="38"/>
      <c r="N153" s="38">
        <f t="shared" si="20"/>
        <v>0</v>
      </c>
      <c r="O153" s="38">
        <f>+ENERO2021!Q153</f>
        <v>0</v>
      </c>
      <c r="P153" s="38"/>
      <c r="Q153" s="38">
        <f t="shared" si="21"/>
        <v>0</v>
      </c>
      <c r="R153" s="39">
        <f t="shared" si="16"/>
        <v>4000000</v>
      </c>
      <c r="S153" s="40">
        <f t="shared" si="17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/>
      <c r="E154" s="38"/>
      <c r="F154" s="38"/>
      <c r="G154" s="38"/>
      <c r="H154" s="64">
        <f t="shared" si="18"/>
        <v>0</v>
      </c>
      <c r="I154" s="38">
        <f>+ENERO2021!K154</f>
        <v>0</v>
      </c>
      <c r="J154" s="38"/>
      <c r="K154" s="38">
        <f t="shared" si="19"/>
        <v>0</v>
      </c>
      <c r="L154" s="38">
        <f>+ENERO2021!N154</f>
        <v>0</v>
      </c>
      <c r="M154" s="38"/>
      <c r="N154" s="38">
        <f t="shared" si="20"/>
        <v>0</v>
      </c>
      <c r="O154" s="38">
        <f>+ENERO2021!Q154</f>
        <v>0</v>
      </c>
      <c r="P154" s="38"/>
      <c r="Q154" s="38">
        <f t="shared" si="21"/>
        <v>0</v>
      </c>
      <c r="R154" s="39">
        <f t="shared" si="16"/>
        <v>0</v>
      </c>
      <c r="S154" s="40">
        <f t="shared" si="17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8"/>
        <v>2000000</v>
      </c>
      <c r="I155" s="38">
        <f>+ENERO2021!K155</f>
        <v>0</v>
      </c>
      <c r="J155" s="38"/>
      <c r="K155" s="38">
        <f t="shared" si="19"/>
        <v>0</v>
      </c>
      <c r="L155" s="38">
        <f>+ENERO2021!N155</f>
        <v>0</v>
      </c>
      <c r="M155" s="38"/>
      <c r="N155" s="38">
        <f t="shared" si="20"/>
        <v>0</v>
      </c>
      <c r="O155" s="38">
        <f>+ENERO2021!Q155</f>
        <v>0</v>
      </c>
      <c r="P155" s="38"/>
      <c r="Q155" s="38">
        <f t="shared" si="21"/>
        <v>0</v>
      </c>
      <c r="R155" s="39">
        <f t="shared" si="16"/>
        <v>2000000</v>
      </c>
      <c r="S155" s="40">
        <f t="shared" si="17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8"/>
        <v>2000000</v>
      </c>
      <c r="I156" s="38">
        <f>+ENERO2021!K156</f>
        <v>0</v>
      </c>
      <c r="J156" s="38"/>
      <c r="K156" s="38">
        <f t="shared" si="19"/>
        <v>0</v>
      </c>
      <c r="L156" s="38">
        <f>+ENERO2021!N156</f>
        <v>0</v>
      </c>
      <c r="M156" s="38"/>
      <c r="N156" s="38">
        <f t="shared" si="20"/>
        <v>0</v>
      </c>
      <c r="O156" s="38">
        <f>+ENERO2021!Q156</f>
        <v>0</v>
      </c>
      <c r="P156" s="38"/>
      <c r="Q156" s="38">
        <f t="shared" si="21"/>
        <v>0</v>
      </c>
      <c r="R156" s="39">
        <f t="shared" si="16"/>
        <v>2000000</v>
      </c>
      <c r="S156" s="40">
        <f t="shared" si="17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8"/>
        <v>0</v>
      </c>
      <c r="I157" s="38">
        <f>+ENERO2021!K157</f>
        <v>0</v>
      </c>
      <c r="J157" s="38"/>
      <c r="K157" s="38">
        <f t="shared" si="19"/>
        <v>0</v>
      </c>
      <c r="L157" s="38">
        <f>+ENERO2021!N157</f>
        <v>0</v>
      </c>
      <c r="M157" s="38"/>
      <c r="N157" s="38">
        <f t="shared" si="20"/>
        <v>0</v>
      </c>
      <c r="O157" s="38">
        <f>+ENERO2021!Q157</f>
        <v>0</v>
      </c>
      <c r="P157" s="38"/>
      <c r="Q157" s="38">
        <f t="shared" si="21"/>
        <v>0</v>
      </c>
      <c r="R157" s="39">
        <f t="shared" si="16"/>
        <v>0</v>
      </c>
      <c r="S157" s="40">
        <f t="shared" si="17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0</v>
      </c>
      <c r="E158" s="29">
        <f>+E159+E160</f>
        <v>0</v>
      </c>
      <c r="F158" s="29">
        <f>+F159+F160</f>
        <v>0</v>
      </c>
      <c r="G158" s="29">
        <f>+G159+G160</f>
        <v>5000000</v>
      </c>
      <c r="H158" s="65">
        <f t="shared" si="18"/>
        <v>154804833</v>
      </c>
      <c r="I158" s="29">
        <f>+ENERO2021!K158</f>
        <v>2999170</v>
      </c>
      <c r="J158" s="29">
        <f>+J159+J160</f>
        <v>3120152</v>
      </c>
      <c r="K158" s="29">
        <f t="shared" si="19"/>
        <v>6119322</v>
      </c>
      <c r="L158" s="29">
        <f>+ENERO2021!N158</f>
        <v>1179170</v>
      </c>
      <c r="M158" s="29">
        <f>+M159+M160</f>
        <v>4030152</v>
      </c>
      <c r="N158" s="29">
        <f t="shared" si="20"/>
        <v>5209322</v>
      </c>
      <c r="O158" s="29">
        <f>+ENERO2021!Q158</f>
        <v>1179170</v>
      </c>
      <c r="P158" s="29">
        <f>+P159+P160</f>
        <v>4030152</v>
      </c>
      <c r="Q158" s="29">
        <f t="shared" si="21"/>
        <v>5209322</v>
      </c>
      <c r="R158" s="35">
        <f t="shared" si="16"/>
        <v>148685511</v>
      </c>
      <c r="S158" s="36">
        <f t="shared" si="17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/>
      <c r="E159" s="38"/>
      <c r="F159" s="38"/>
      <c r="G159" s="38"/>
      <c r="H159" s="64">
        <f t="shared" si="18"/>
        <v>68804833</v>
      </c>
      <c r="I159" s="38">
        <f>+ENERO2021!K159</f>
        <v>1820000</v>
      </c>
      <c r="J159" s="38"/>
      <c r="K159" s="38">
        <f t="shared" si="19"/>
        <v>1820000</v>
      </c>
      <c r="L159" s="38">
        <f>+ENERO2021!N159</f>
        <v>0</v>
      </c>
      <c r="M159" s="38">
        <v>910000</v>
      </c>
      <c r="N159" s="38">
        <f t="shared" si="20"/>
        <v>910000</v>
      </c>
      <c r="O159" s="38">
        <f>+ENERO2021!Q159</f>
        <v>0</v>
      </c>
      <c r="P159" s="38">
        <v>910000</v>
      </c>
      <c r="Q159" s="38">
        <f t="shared" si="21"/>
        <v>910000</v>
      </c>
      <c r="R159" s="39">
        <f t="shared" si="16"/>
        <v>66984833</v>
      </c>
      <c r="S159" s="40">
        <f t="shared" si="17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0</v>
      </c>
      <c r="F160" s="38">
        <f>SUM(F161:F171)</f>
        <v>0</v>
      </c>
      <c r="G160" s="38">
        <f>SUM(G161:G171)</f>
        <v>5000000</v>
      </c>
      <c r="H160" s="64">
        <f t="shared" si="18"/>
        <v>86000000</v>
      </c>
      <c r="I160" s="38">
        <f>+ENERO2021!K160</f>
        <v>1179170</v>
      </c>
      <c r="J160" s="38">
        <f>SUM(J161:J171)</f>
        <v>3120152</v>
      </c>
      <c r="K160" s="38">
        <f t="shared" si="19"/>
        <v>4299322</v>
      </c>
      <c r="L160" s="38">
        <f>+ENERO2021!N160</f>
        <v>1179170</v>
      </c>
      <c r="M160" s="38">
        <f>SUM(M161:M171)</f>
        <v>3120152</v>
      </c>
      <c r="N160" s="38">
        <f t="shared" si="20"/>
        <v>4299322</v>
      </c>
      <c r="O160" s="38">
        <f>+ENERO2021!Q160</f>
        <v>1179170</v>
      </c>
      <c r="P160" s="38">
        <f>SUM(P161:P171)</f>
        <v>3120152</v>
      </c>
      <c r="Q160" s="38">
        <f t="shared" si="21"/>
        <v>4299322</v>
      </c>
      <c r="R160" s="39">
        <f t="shared" si="16"/>
        <v>81700678</v>
      </c>
      <c r="S160" s="40">
        <f t="shared" si="17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/>
      <c r="H161" s="64">
        <f t="shared" si="18"/>
        <v>10000000</v>
      </c>
      <c r="I161" s="38">
        <f>+ENERO2021!K161</f>
        <v>220000</v>
      </c>
      <c r="J161" s="38">
        <v>882000</v>
      </c>
      <c r="K161" s="38">
        <f t="shared" si="19"/>
        <v>1102000</v>
      </c>
      <c r="L161" s="38">
        <f>+ENERO2021!N161</f>
        <v>220000</v>
      </c>
      <c r="M161" s="38">
        <v>882000</v>
      </c>
      <c r="N161" s="38">
        <f t="shared" si="20"/>
        <v>1102000</v>
      </c>
      <c r="O161" s="38">
        <f>+ENERO2021!Q161</f>
        <v>220000</v>
      </c>
      <c r="P161" s="38">
        <v>882000</v>
      </c>
      <c r="Q161" s="38">
        <f t="shared" si="21"/>
        <v>1102000</v>
      </c>
      <c r="R161" s="39">
        <f t="shared" si="16"/>
        <v>8898000</v>
      </c>
      <c r="S161" s="40">
        <f t="shared" si="17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/>
      <c r="F162" s="38"/>
      <c r="G162" s="38"/>
      <c r="H162" s="64">
        <f t="shared" si="18"/>
        <v>15000000</v>
      </c>
      <c r="I162" s="38">
        <f>+ENERO2021!K162</f>
        <v>959170</v>
      </c>
      <c r="J162" s="38">
        <v>1004720</v>
      </c>
      <c r="K162" s="38">
        <f t="shared" si="19"/>
        <v>1963890</v>
      </c>
      <c r="L162" s="38">
        <f>+ENERO2021!N162</f>
        <v>959170</v>
      </c>
      <c r="M162" s="38">
        <v>1004720</v>
      </c>
      <c r="N162" s="38">
        <f t="shared" si="20"/>
        <v>1963890</v>
      </c>
      <c r="O162" s="38">
        <f>+ENERO2021!Q162</f>
        <v>959170</v>
      </c>
      <c r="P162" s="38">
        <v>1004720</v>
      </c>
      <c r="Q162" s="38">
        <f t="shared" si="21"/>
        <v>1963890</v>
      </c>
      <c r="R162" s="39">
        <f t="shared" si="16"/>
        <v>13036110</v>
      </c>
      <c r="S162" s="40">
        <f t="shared" si="17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18"/>
        <v>5000000</v>
      </c>
      <c r="I163" s="38">
        <f>+ENERO2021!K163</f>
        <v>0</v>
      </c>
      <c r="J163" s="38">
        <v>756000</v>
      </c>
      <c r="K163" s="38">
        <f t="shared" si="19"/>
        <v>756000</v>
      </c>
      <c r="L163" s="38">
        <f>+ENERO2021!N163</f>
        <v>0</v>
      </c>
      <c r="M163" s="38">
        <v>756000</v>
      </c>
      <c r="N163" s="38">
        <f t="shared" si="20"/>
        <v>756000</v>
      </c>
      <c r="O163" s="38">
        <f>+ENERO2021!Q163</f>
        <v>0</v>
      </c>
      <c r="P163" s="38">
        <v>756000</v>
      </c>
      <c r="Q163" s="38">
        <f t="shared" si="21"/>
        <v>756000</v>
      </c>
      <c r="R163" s="39">
        <f t="shared" si="16"/>
        <v>4244000</v>
      </c>
      <c r="S163" s="40">
        <f t="shared" si="17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8"/>
        <v>0</v>
      </c>
      <c r="I164" s="38">
        <f>+ENERO2021!K164</f>
        <v>0</v>
      </c>
      <c r="J164" s="38"/>
      <c r="K164" s="38">
        <f t="shared" si="19"/>
        <v>0</v>
      </c>
      <c r="L164" s="38">
        <f>+ENERO2021!N164</f>
        <v>0</v>
      </c>
      <c r="M164" s="38"/>
      <c r="N164" s="38">
        <f t="shared" si="20"/>
        <v>0</v>
      </c>
      <c r="O164" s="38">
        <f>+ENERO2021!Q164</f>
        <v>0</v>
      </c>
      <c r="P164" s="38"/>
      <c r="Q164" s="38">
        <f t="shared" si="21"/>
        <v>0</v>
      </c>
      <c r="R164" s="39">
        <f t="shared" si="16"/>
        <v>0</v>
      </c>
      <c r="S164" s="40">
        <f t="shared" si="17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8"/>
        <v>0</v>
      </c>
      <c r="I165" s="38">
        <f>+ENERO2021!K165</f>
        <v>0</v>
      </c>
      <c r="J165" s="38"/>
      <c r="K165" s="38">
        <f t="shared" si="19"/>
        <v>0</v>
      </c>
      <c r="L165" s="38">
        <f>+ENERO2021!N165</f>
        <v>0</v>
      </c>
      <c r="M165" s="38"/>
      <c r="N165" s="38">
        <f t="shared" si="20"/>
        <v>0</v>
      </c>
      <c r="O165" s="38">
        <f>+ENERO2021!Q165</f>
        <v>0</v>
      </c>
      <c r="P165" s="38"/>
      <c r="Q165" s="38">
        <f t="shared" si="21"/>
        <v>0</v>
      </c>
      <c r="R165" s="39">
        <f t="shared" si="16"/>
        <v>0</v>
      </c>
      <c r="S165" s="40">
        <f t="shared" si="17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8"/>
        <v>5000000</v>
      </c>
      <c r="I166" s="38">
        <f>+ENERO2021!K166</f>
        <v>0</v>
      </c>
      <c r="J166" s="38"/>
      <c r="K166" s="38">
        <f t="shared" si="19"/>
        <v>0</v>
      </c>
      <c r="L166" s="38">
        <f>+ENERO2021!N166</f>
        <v>0</v>
      </c>
      <c r="M166" s="38"/>
      <c r="N166" s="38">
        <f t="shared" si="20"/>
        <v>0</v>
      </c>
      <c r="O166" s="38">
        <f>+ENERO2021!Q166</f>
        <v>0</v>
      </c>
      <c r="P166" s="38"/>
      <c r="Q166" s="38">
        <f t="shared" si="21"/>
        <v>0</v>
      </c>
      <c r="R166" s="39">
        <f t="shared" si="16"/>
        <v>5000000</v>
      </c>
      <c r="S166" s="40">
        <f t="shared" si="17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8"/>
        <v>1000000</v>
      </c>
      <c r="I167" s="38">
        <f>+ENERO2021!K167</f>
        <v>0</v>
      </c>
      <c r="J167" s="38"/>
      <c r="K167" s="38">
        <f t="shared" si="19"/>
        <v>0</v>
      </c>
      <c r="L167" s="38">
        <f>+ENERO2021!N167</f>
        <v>0</v>
      </c>
      <c r="M167" s="38"/>
      <c r="N167" s="38">
        <f t="shared" si="20"/>
        <v>0</v>
      </c>
      <c r="O167" s="38">
        <f>+ENERO2021!Q167</f>
        <v>0</v>
      </c>
      <c r="P167" s="38"/>
      <c r="Q167" s="38">
        <f t="shared" si="21"/>
        <v>0</v>
      </c>
      <c r="R167" s="39">
        <f t="shared" si="16"/>
        <v>1000000</v>
      </c>
      <c r="S167" s="40">
        <f t="shared" si="17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8"/>
        <v>0</v>
      </c>
      <c r="I168" s="38">
        <f>+ENERO2021!K168</f>
        <v>0</v>
      </c>
      <c r="J168" s="38"/>
      <c r="K168" s="38">
        <f t="shared" si="19"/>
        <v>0</v>
      </c>
      <c r="L168" s="38">
        <f>+ENERO2021!N168</f>
        <v>0</v>
      </c>
      <c r="M168" s="38"/>
      <c r="N168" s="38">
        <f t="shared" si="20"/>
        <v>0</v>
      </c>
      <c r="O168" s="38">
        <f>+ENERO2021!Q168</f>
        <v>0</v>
      </c>
      <c r="P168" s="38"/>
      <c r="Q168" s="38">
        <f t="shared" si="21"/>
        <v>0</v>
      </c>
      <c r="R168" s="39">
        <f t="shared" si="16"/>
        <v>0</v>
      </c>
      <c r="S168" s="40">
        <f t="shared" si="17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8"/>
        <v>0</v>
      </c>
      <c r="I169" s="38">
        <f>+ENERO2021!K169</f>
        <v>0</v>
      </c>
      <c r="J169" s="38"/>
      <c r="K169" s="38">
        <f t="shared" si="19"/>
        <v>0</v>
      </c>
      <c r="L169" s="38">
        <f>+ENERO2021!N169</f>
        <v>0</v>
      </c>
      <c r="M169" s="38"/>
      <c r="N169" s="38">
        <f t="shared" si="20"/>
        <v>0</v>
      </c>
      <c r="O169" s="38">
        <f>+ENERO2021!Q169</f>
        <v>0</v>
      </c>
      <c r="P169" s="38"/>
      <c r="Q169" s="38">
        <f t="shared" si="21"/>
        <v>0</v>
      </c>
      <c r="R169" s="39">
        <f t="shared" si="16"/>
        <v>0</v>
      </c>
      <c r="S169" s="40">
        <f t="shared" si="17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8"/>
        <v>0</v>
      </c>
      <c r="I170" s="38">
        <f>+ENERO2021!K170</f>
        <v>0</v>
      </c>
      <c r="J170" s="38"/>
      <c r="K170" s="38">
        <f t="shared" si="19"/>
        <v>0</v>
      </c>
      <c r="L170" s="38">
        <f>+ENERO2021!N170</f>
        <v>0</v>
      </c>
      <c r="M170" s="38"/>
      <c r="N170" s="38">
        <f t="shared" si="20"/>
        <v>0</v>
      </c>
      <c r="O170" s="38">
        <f>+ENERO2021!Q170</f>
        <v>0</v>
      </c>
      <c r="P170" s="38"/>
      <c r="Q170" s="38">
        <f t="shared" si="21"/>
        <v>0</v>
      </c>
      <c r="R170" s="39">
        <f t="shared" si="16"/>
        <v>0</v>
      </c>
      <c r="S170" s="40">
        <f t="shared" si="17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>
        <v>5000000</v>
      </c>
      <c r="H171" s="64">
        <f t="shared" si="18"/>
        <v>50000000</v>
      </c>
      <c r="I171" s="38">
        <f>+ENERO2021!K171</f>
        <v>0</v>
      </c>
      <c r="J171" s="38">
        <v>477432</v>
      </c>
      <c r="K171" s="38">
        <f t="shared" si="19"/>
        <v>477432</v>
      </c>
      <c r="L171" s="38">
        <f>+ENERO2021!N171</f>
        <v>0</v>
      </c>
      <c r="M171" s="38">
        <v>477432</v>
      </c>
      <c r="N171" s="38">
        <f t="shared" si="20"/>
        <v>477432</v>
      </c>
      <c r="O171" s="38">
        <f>+ENERO2021!Q171</f>
        <v>0</v>
      </c>
      <c r="P171" s="38">
        <v>477432</v>
      </c>
      <c r="Q171" s="38">
        <f t="shared" si="21"/>
        <v>477432</v>
      </c>
      <c r="R171" s="39">
        <f t="shared" si="16"/>
        <v>49522568</v>
      </c>
      <c r="S171" s="40">
        <f t="shared" si="17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8"/>
        <v>3000000</v>
      </c>
      <c r="I172" s="29">
        <f>+ENERO2021!K172</f>
        <v>0</v>
      </c>
      <c r="J172" s="29"/>
      <c r="K172" s="29">
        <f t="shared" si="19"/>
        <v>0</v>
      </c>
      <c r="L172" s="29">
        <f>+ENERO2021!N172</f>
        <v>0</v>
      </c>
      <c r="M172" s="29"/>
      <c r="N172" s="29">
        <f t="shared" si="20"/>
        <v>0</v>
      </c>
      <c r="O172" s="29">
        <f>+ENERO2021!Q172</f>
        <v>0</v>
      </c>
      <c r="P172" s="29"/>
      <c r="Q172" s="29">
        <f t="shared" si="21"/>
        <v>0</v>
      </c>
      <c r="R172" s="35">
        <f t="shared" si="16"/>
        <v>3000000</v>
      </c>
      <c r="S172" s="36">
        <f t="shared" si="17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8"/>
        <v>0</v>
      </c>
      <c r="I173" s="29">
        <f>+ENERO2021!K173</f>
        <v>0</v>
      </c>
      <c r="J173" s="29">
        <f>+J174+J178+J181</f>
        <v>0</v>
      </c>
      <c r="K173" s="29">
        <f t="shared" si="19"/>
        <v>0</v>
      </c>
      <c r="L173" s="29">
        <f>+ENERO2021!N173</f>
        <v>0</v>
      </c>
      <c r="M173" s="29">
        <f>+M174+M178+M181</f>
        <v>0</v>
      </c>
      <c r="N173" s="29">
        <f t="shared" si="20"/>
        <v>0</v>
      </c>
      <c r="O173" s="29">
        <f>+ENERO2021!Q173</f>
        <v>0</v>
      </c>
      <c r="P173" s="29">
        <f>+P174+P178+P181</f>
        <v>0</v>
      </c>
      <c r="Q173" s="29">
        <f t="shared" si="21"/>
        <v>0</v>
      </c>
      <c r="R173" s="35">
        <f t="shared" si="16"/>
        <v>0</v>
      </c>
      <c r="S173" s="36">
        <f t="shared" si="17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8"/>
        <v>0</v>
      </c>
      <c r="I174" s="29">
        <f>+ENERO2021!K174</f>
        <v>0</v>
      </c>
      <c r="J174" s="29">
        <f>SUM(J175:J177)</f>
        <v>0</v>
      </c>
      <c r="K174" s="29">
        <f t="shared" si="19"/>
        <v>0</v>
      </c>
      <c r="L174" s="29">
        <f>+ENERO2021!N174</f>
        <v>0</v>
      </c>
      <c r="M174" s="29">
        <f>SUM(M175:M177)</f>
        <v>0</v>
      </c>
      <c r="N174" s="29">
        <f t="shared" si="20"/>
        <v>0</v>
      </c>
      <c r="O174" s="29">
        <f>+ENERO2021!Q174</f>
        <v>0</v>
      </c>
      <c r="P174" s="29">
        <f>SUM(P175:P177)</f>
        <v>0</v>
      </c>
      <c r="Q174" s="29">
        <f t="shared" si="21"/>
        <v>0</v>
      </c>
      <c r="R174" s="35">
        <f t="shared" si="16"/>
        <v>0</v>
      </c>
      <c r="S174" s="36">
        <f t="shared" si="17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8"/>
        <v>0</v>
      </c>
      <c r="I175" s="38">
        <f>+ENERO2021!K175</f>
        <v>0</v>
      </c>
      <c r="J175" s="38"/>
      <c r="K175" s="38">
        <f t="shared" si="19"/>
        <v>0</v>
      </c>
      <c r="L175" s="38">
        <f>+ENERO2021!N175</f>
        <v>0</v>
      </c>
      <c r="M175" s="38"/>
      <c r="N175" s="38">
        <f t="shared" si="20"/>
        <v>0</v>
      </c>
      <c r="O175" s="38">
        <f>+ENERO2021!Q175</f>
        <v>0</v>
      </c>
      <c r="P175" s="38"/>
      <c r="Q175" s="38">
        <f t="shared" si="21"/>
        <v>0</v>
      </c>
      <c r="R175" s="39">
        <f t="shared" si="16"/>
        <v>0</v>
      </c>
      <c r="S175" s="40">
        <f t="shared" si="17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8"/>
        <v>0</v>
      </c>
      <c r="I176" s="38">
        <f>+ENERO2021!K176</f>
        <v>0</v>
      </c>
      <c r="J176" s="38"/>
      <c r="K176" s="38">
        <f t="shared" si="19"/>
        <v>0</v>
      </c>
      <c r="L176" s="38">
        <f>+ENERO2021!N176</f>
        <v>0</v>
      </c>
      <c r="M176" s="38"/>
      <c r="N176" s="38">
        <f t="shared" si="20"/>
        <v>0</v>
      </c>
      <c r="O176" s="38">
        <f>+ENERO2021!Q176</f>
        <v>0</v>
      </c>
      <c r="P176" s="38"/>
      <c r="Q176" s="38">
        <f t="shared" si="21"/>
        <v>0</v>
      </c>
      <c r="R176" s="39">
        <f t="shared" si="16"/>
        <v>0</v>
      </c>
      <c r="S176" s="40">
        <f t="shared" si="17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8"/>
        <v>0</v>
      </c>
      <c r="I177" s="38">
        <f>+ENERO2021!K177</f>
        <v>0</v>
      </c>
      <c r="J177" s="38"/>
      <c r="K177" s="38">
        <f t="shared" si="19"/>
        <v>0</v>
      </c>
      <c r="L177" s="38">
        <f>+ENERO2021!N177</f>
        <v>0</v>
      </c>
      <c r="M177" s="38"/>
      <c r="N177" s="38">
        <f t="shared" si="20"/>
        <v>0</v>
      </c>
      <c r="O177" s="38">
        <f>+ENERO2021!Q177</f>
        <v>0</v>
      </c>
      <c r="P177" s="38"/>
      <c r="Q177" s="38">
        <f t="shared" si="21"/>
        <v>0</v>
      </c>
      <c r="R177" s="39">
        <f t="shared" si="16"/>
        <v>0</v>
      </c>
      <c r="S177" s="40">
        <f t="shared" si="17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8"/>
        <v>0</v>
      </c>
      <c r="I178" s="29">
        <f>+ENERO2021!K178</f>
        <v>0</v>
      </c>
      <c r="J178" s="29">
        <f>+J179+J180</f>
        <v>0</v>
      </c>
      <c r="K178" s="29">
        <f t="shared" si="19"/>
        <v>0</v>
      </c>
      <c r="L178" s="29">
        <f>+ENERO2021!N178</f>
        <v>0</v>
      </c>
      <c r="M178" s="29">
        <f>+M179+M180</f>
        <v>0</v>
      </c>
      <c r="N178" s="29">
        <f t="shared" si="20"/>
        <v>0</v>
      </c>
      <c r="O178" s="29">
        <f>+ENERO2021!Q178</f>
        <v>0</v>
      </c>
      <c r="P178" s="29">
        <f>+P179+P180</f>
        <v>0</v>
      </c>
      <c r="Q178" s="29">
        <f t="shared" si="21"/>
        <v>0</v>
      </c>
      <c r="R178" s="35">
        <f t="shared" si="16"/>
        <v>0</v>
      </c>
      <c r="S178" s="36">
        <f t="shared" si="17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8"/>
        <v>0</v>
      </c>
      <c r="I179" s="38">
        <f>+ENERO2021!K179</f>
        <v>0</v>
      </c>
      <c r="J179" s="38"/>
      <c r="K179" s="38">
        <f t="shared" si="19"/>
        <v>0</v>
      </c>
      <c r="L179" s="38">
        <f>+ENERO2021!N179</f>
        <v>0</v>
      </c>
      <c r="M179" s="38"/>
      <c r="N179" s="38">
        <f t="shared" si="20"/>
        <v>0</v>
      </c>
      <c r="O179" s="38">
        <f>+ENERO2021!Q179</f>
        <v>0</v>
      </c>
      <c r="P179" s="38"/>
      <c r="Q179" s="38">
        <f t="shared" si="21"/>
        <v>0</v>
      </c>
      <c r="R179" s="39">
        <f t="shared" si="16"/>
        <v>0</v>
      </c>
      <c r="S179" s="40">
        <f t="shared" si="17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8"/>
        <v>0</v>
      </c>
      <c r="I180" s="38">
        <f>+ENERO2021!K180</f>
        <v>0</v>
      </c>
      <c r="J180" s="38"/>
      <c r="K180" s="38">
        <f t="shared" si="19"/>
        <v>0</v>
      </c>
      <c r="L180" s="38">
        <f>+ENERO2021!N180</f>
        <v>0</v>
      </c>
      <c r="M180" s="38"/>
      <c r="N180" s="38">
        <f t="shared" si="20"/>
        <v>0</v>
      </c>
      <c r="O180" s="38">
        <f>+ENERO2021!Q180</f>
        <v>0</v>
      </c>
      <c r="P180" s="38"/>
      <c r="Q180" s="38">
        <f t="shared" si="21"/>
        <v>0</v>
      </c>
      <c r="R180" s="39">
        <f t="shared" si="16"/>
        <v>0</v>
      </c>
      <c r="S180" s="40">
        <f t="shared" si="17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8"/>
        <v>0</v>
      </c>
      <c r="I181" s="29">
        <f>+ENERO2021!K181</f>
        <v>0</v>
      </c>
      <c r="J181" s="29">
        <f>+J182+J183</f>
        <v>0</v>
      </c>
      <c r="K181" s="29">
        <f t="shared" si="19"/>
        <v>0</v>
      </c>
      <c r="L181" s="29">
        <f>+ENERO2021!N181</f>
        <v>0</v>
      </c>
      <c r="M181" s="29">
        <f>+M182+M183</f>
        <v>0</v>
      </c>
      <c r="N181" s="29">
        <f t="shared" si="20"/>
        <v>0</v>
      </c>
      <c r="O181" s="29">
        <f>+ENERO2021!Q181</f>
        <v>0</v>
      </c>
      <c r="P181" s="29">
        <f>+P182+P183</f>
        <v>0</v>
      </c>
      <c r="Q181" s="29">
        <f t="shared" si="21"/>
        <v>0</v>
      </c>
      <c r="R181" s="35">
        <f t="shared" si="16"/>
        <v>0</v>
      </c>
      <c r="S181" s="36">
        <f t="shared" si="17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8"/>
        <v>0</v>
      </c>
      <c r="I182" s="38">
        <f>+ENERO2021!K182</f>
        <v>0</v>
      </c>
      <c r="J182" s="38"/>
      <c r="K182" s="38">
        <f t="shared" si="19"/>
        <v>0</v>
      </c>
      <c r="L182" s="38">
        <f>+ENERO2021!N182</f>
        <v>0</v>
      </c>
      <c r="M182" s="38"/>
      <c r="N182" s="38">
        <f t="shared" si="20"/>
        <v>0</v>
      </c>
      <c r="O182" s="38">
        <f>+ENERO2021!Q182</f>
        <v>0</v>
      </c>
      <c r="P182" s="38"/>
      <c r="Q182" s="38">
        <f t="shared" si="21"/>
        <v>0</v>
      </c>
      <c r="R182" s="39">
        <f t="shared" si="16"/>
        <v>0</v>
      </c>
      <c r="S182" s="40">
        <f t="shared" si="17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8"/>
        <v>0</v>
      </c>
      <c r="I183" s="38">
        <f>+ENERO2021!K183</f>
        <v>0</v>
      </c>
      <c r="J183" s="38"/>
      <c r="K183" s="38">
        <f t="shared" si="19"/>
        <v>0</v>
      </c>
      <c r="L183" s="38">
        <f>+ENERO2021!N183</f>
        <v>0</v>
      </c>
      <c r="M183" s="38"/>
      <c r="N183" s="38">
        <f t="shared" si="20"/>
        <v>0</v>
      </c>
      <c r="O183" s="38">
        <f>+ENERO2021!Q183</f>
        <v>0</v>
      </c>
      <c r="P183" s="38"/>
      <c r="Q183" s="38">
        <f t="shared" si="21"/>
        <v>0</v>
      </c>
      <c r="R183" s="39">
        <f t="shared" si="16"/>
        <v>0</v>
      </c>
      <c r="S183" s="40">
        <f t="shared" si="17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0</v>
      </c>
      <c r="E184" s="29">
        <f>+E185+E188</f>
        <v>0</v>
      </c>
      <c r="F184" s="29">
        <f>+F185+F188</f>
        <v>0</v>
      </c>
      <c r="G184" s="29">
        <f>+G185+G188</f>
        <v>0</v>
      </c>
      <c r="H184" s="65">
        <f t="shared" si="18"/>
        <v>170000000</v>
      </c>
      <c r="I184" s="29">
        <f>+ENERO2021!K184</f>
        <v>7038100</v>
      </c>
      <c r="J184" s="29">
        <f>+J185+J188</f>
        <v>20000000</v>
      </c>
      <c r="K184" s="29">
        <f t="shared" si="19"/>
        <v>27038100</v>
      </c>
      <c r="L184" s="29">
        <f>+ENERO2021!N184</f>
        <v>7038100</v>
      </c>
      <c r="M184" s="29">
        <f>+M185+M188</f>
        <v>0</v>
      </c>
      <c r="N184" s="29">
        <f t="shared" si="20"/>
        <v>7038100</v>
      </c>
      <c r="O184" s="29">
        <f>+ENERO2021!Q184</f>
        <v>7038100</v>
      </c>
      <c r="P184" s="29">
        <f>+P185+P188</f>
        <v>0</v>
      </c>
      <c r="Q184" s="29">
        <f t="shared" si="21"/>
        <v>7038100</v>
      </c>
      <c r="R184" s="35">
        <f t="shared" si="16"/>
        <v>142961900</v>
      </c>
      <c r="S184" s="36">
        <f t="shared" si="17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0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18"/>
        <v>40000000</v>
      </c>
      <c r="I185" s="29">
        <f>+ENERO2021!K185</f>
        <v>0</v>
      </c>
      <c r="J185" s="29">
        <f>J186</f>
        <v>0</v>
      </c>
      <c r="K185" s="29">
        <f t="shared" si="19"/>
        <v>0</v>
      </c>
      <c r="L185" s="29">
        <f>+ENERO2021!N185</f>
        <v>0</v>
      </c>
      <c r="M185" s="29">
        <f>M186</f>
        <v>0</v>
      </c>
      <c r="N185" s="29">
        <f t="shared" si="20"/>
        <v>0</v>
      </c>
      <c r="O185" s="29">
        <f>+ENERO2021!Q185</f>
        <v>0</v>
      </c>
      <c r="P185" s="29">
        <f>P186</f>
        <v>0</v>
      </c>
      <c r="Q185" s="29">
        <f t="shared" si="21"/>
        <v>0</v>
      </c>
      <c r="R185" s="35">
        <f t="shared" si="16"/>
        <v>40000000</v>
      </c>
      <c r="S185" s="36">
        <f t="shared" si="17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0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18"/>
        <v>40000000</v>
      </c>
      <c r="I186" s="29">
        <f>+ENERO2021!K186</f>
        <v>0</v>
      </c>
      <c r="J186" s="29">
        <f>+J187</f>
        <v>0</v>
      </c>
      <c r="K186" s="29">
        <f t="shared" si="19"/>
        <v>0</v>
      </c>
      <c r="L186" s="29">
        <f>+ENERO2021!N186</f>
        <v>0</v>
      </c>
      <c r="M186" s="29">
        <f>+M187</f>
        <v>0</v>
      </c>
      <c r="N186" s="29">
        <f t="shared" si="20"/>
        <v>0</v>
      </c>
      <c r="O186" s="29">
        <f>+ENERO2021!Q186</f>
        <v>0</v>
      </c>
      <c r="P186" s="29">
        <f>+P187</f>
        <v>0</v>
      </c>
      <c r="Q186" s="29">
        <f t="shared" si="21"/>
        <v>0</v>
      </c>
      <c r="R186" s="35">
        <f t="shared" si="16"/>
        <v>40000000</v>
      </c>
      <c r="S186" s="36">
        <f t="shared" si="17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/>
      <c r="E187" s="38"/>
      <c r="F187" s="38"/>
      <c r="G187" s="38"/>
      <c r="H187" s="64">
        <f t="shared" si="18"/>
        <v>40000000</v>
      </c>
      <c r="I187" s="38">
        <f>+ENERO2021!K187</f>
        <v>0</v>
      </c>
      <c r="J187" s="38"/>
      <c r="K187" s="38">
        <f t="shared" si="19"/>
        <v>0</v>
      </c>
      <c r="L187" s="38">
        <f>+ENERO2021!N187</f>
        <v>0</v>
      </c>
      <c r="M187" s="38"/>
      <c r="N187" s="38">
        <f t="shared" si="20"/>
        <v>0</v>
      </c>
      <c r="O187" s="38">
        <f>+ENERO2021!Q187</f>
        <v>0</v>
      </c>
      <c r="P187" s="38"/>
      <c r="Q187" s="38">
        <f t="shared" si="21"/>
        <v>0</v>
      </c>
      <c r="R187" s="39">
        <f t="shared" si="16"/>
        <v>40000000</v>
      </c>
      <c r="S187" s="40">
        <f t="shared" si="17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0</v>
      </c>
      <c r="E188" s="29">
        <f>+E189+E195</f>
        <v>0</v>
      </c>
      <c r="F188" s="29">
        <f>+F189+F195</f>
        <v>0</v>
      </c>
      <c r="G188" s="29">
        <f>+G189+G195</f>
        <v>0</v>
      </c>
      <c r="H188" s="65">
        <f t="shared" si="18"/>
        <v>130000000</v>
      </c>
      <c r="I188" s="29">
        <f>+ENERO2021!K188</f>
        <v>7038100</v>
      </c>
      <c r="J188" s="29">
        <f>+J189+J195</f>
        <v>20000000</v>
      </c>
      <c r="K188" s="29">
        <f t="shared" si="19"/>
        <v>27038100</v>
      </c>
      <c r="L188" s="29">
        <f>+ENERO2021!N188</f>
        <v>7038100</v>
      </c>
      <c r="M188" s="29">
        <f>+M189+M195</f>
        <v>0</v>
      </c>
      <c r="N188" s="29">
        <f t="shared" si="20"/>
        <v>7038100</v>
      </c>
      <c r="O188" s="29">
        <f>+ENERO2021!Q188</f>
        <v>7038100</v>
      </c>
      <c r="P188" s="29">
        <f>+P189+P195</f>
        <v>0</v>
      </c>
      <c r="Q188" s="29">
        <f t="shared" si="21"/>
        <v>7038100</v>
      </c>
      <c r="R188" s="35">
        <f t="shared" si="16"/>
        <v>102961900</v>
      </c>
      <c r="S188" s="36">
        <f t="shared" si="17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0</v>
      </c>
      <c r="E189" s="38">
        <f>SUM(E190:E194)</f>
        <v>0</v>
      </c>
      <c r="F189" s="38">
        <f>SUM(F190:F194)</f>
        <v>0</v>
      </c>
      <c r="G189" s="38">
        <f>SUM(G190:G194)</f>
        <v>0</v>
      </c>
      <c r="H189" s="64">
        <f t="shared" si="18"/>
        <v>130000000</v>
      </c>
      <c r="I189" s="38">
        <f>+ENERO2021!K189</f>
        <v>7038100</v>
      </c>
      <c r="J189" s="38">
        <f>SUM(J190:J194)</f>
        <v>20000000</v>
      </c>
      <c r="K189" s="38">
        <f t="shared" si="19"/>
        <v>27038100</v>
      </c>
      <c r="L189" s="38">
        <f>+ENERO2021!N189</f>
        <v>7038100</v>
      </c>
      <c r="M189" s="38">
        <f>SUM(M190:M194)</f>
        <v>0</v>
      </c>
      <c r="N189" s="38">
        <f t="shared" si="20"/>
        <v>7038100</v>
      </c>
      <c r="O189" s="38">
        <f>+ENERO2021!Q189</f>
        <v>7038100</v>
      </c>
      <c r="P189" s="38">
        <f>SUM(P190:P194)</f>
        <v>0</v>
      </c>
      <c r="Q189" s="38">
        <f t="shared" si="21"/>
        <v>7038100</v>
      </c>
      <c r="R189" s="39">
        <f t="shared" si="16"/>
        <v>102961900</v>
      </c>
      <c r="S189" s="40">
        <f t="shared" si="17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/>
      <c r="E190" s="38"/>
      <c r="F190" s="38"/>
      <c r="G190" s="38"/>
      <c r="H190" s="64">
        <f t="shared" si="18"/>
        <v>60000000</v>
      </c>
      <c r="I190" s="38">
        <f>+ENERO2021!K190</f>
        <v>7038100</v>
      </c>
      <c r="J190" s="38">
        <v>10000000</v>
      </c>
      <c r="K190" s="38">
        <f t="shared" si="19"/>
        <v>17038100</v>
      </c>
      <c r="L190" s="38">
        <f>+ENERO2021!N190</f>
        <v>7038100</v>
      </c>
      <c r="M190" s="38"/>
      <c r="N190" s="38">
        <f t="shared" si="20"/>
        <v>7038100</v>
      </c>
      <c r="O190" s="38">
        <f>+ENERO2021!Q190</f>
        <v>7038100</v>
      </c>
      <c r="P190" s="38"/>
      <c r="Q190" s="38">
        <f t="shared" si="21"/>
        <v>7038100</v>
      </c>
      <c r="R190" s="39">
        <f t="shared" si="16"/>
        <v>42961900</v>
      </c>
      <c r="S190" s="40">
        <f t="shared" si="17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/>
      <c r="E191" s="38"/>
      <c r="F191" s="38"/>
      <c r="G191" s="38"/>
      <c r="H191" s="64">
        <f t="shared" si="18"/>
        <v>50000000</v>
      </c>
      <c r="I191" s="38">
        <f>+ENERO2021!K191</f>
        <v>0</v>
      </c>
      <c r="J191" s="38">
        <v>10000000</v>
      </c>
      <c r="K191" s="38">
        <f t="shared" si="19"/>
        <v>10000000</v>
      </c>
      <c r="L191" s="38">
        <f>+ENERO2021!N191</f>
        <v>0</v>
      </c>
      <c r="M191" s="38"/>
      <c r="N191" s="38">
        <f t="shared" si="20"/>
        <v>0</v>
      </c>
      <c r="O191" s="38">
        <f>+ENERO2021!Q191</f>
        <v>0</v>
      </c>
      <c r="P191" s="38"/>
      <c r="Q191" s="38">
        <f t="shared" si="21"/>
        <v>0</v>
      </c>
      <c r="R191" s="39">
        <f t="shared" si="16"/>
        <v>40000000</v>
      </c>
      <c r="S191" s="40">
        <f t="shared" si="17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/>
      <c r="E192" s="38"/>
      <c r="F192" s="38"/>
      <c r="G192" s="38"/>
      <c r="H192" s="64">
        <f t="shared" si="18"/>
        <v>20000000</v>
      </c>
      <c r="I192" s="38">
        <f>+ENERO2021!K192</f>
        <v>0</v>
      </c>
      <c r="J192" s="38"/>
      <c r="K192" s="38">
        <f t="shared" si="19"/>
        <v>0</v>
      </c>
      <c r="L192" s="38">
        <f>+ENERO2021!N192</f>
        <v>0</v>
      </c>
      <c r="M192" s="38"/>
      <c r="N192" s="38">
        <f t="shared" si="20"/>
        <v>0</v>
      </c>
      <c r="O192" s="38">
        <f>+ENERO2021!Q192</f>
        <v>0</v>
      </c>
      <c r="P192" s="38"/>
      <c r="Q192" s="38">
        <f t="shared" si="21"/>
        <v>0</v>
      </c>
      <c r="R192" s="39">
        <f t="shared" si="16"/>
        <v>20000000</v>
      </c>
      <c r="S192" s="40">
        <f t="shared" si="17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8"/>
        <v>0</v>
      </c>
      <c r="I193" s="38">
        <f>+ENERO2021!K193</f>
        <v>0</v>
      </c>
      <c r="J193" s="38"/>
      <c r="K193" s="38">
        <f t="shared" si="19"/>
        <v>0</v>
      </c>
      <c r="L193" s="38">
        <f>+ENERO2021!N193</f>
        <v>0</v>
      </c>
      <c r="M193" s="38"/>
      <c r="N193" s="38">
        <f t="shared" si="20"/>
        <v>0</v>
      </c>
      <c r="O193" s="38">
        <f>+ENERO2021!Q193</f>
        <v>0</v>
      </c>
      <c r="P193" s="38"/>
      <c r="Q193" s="38">
        <f t="shared" si="21"/>
        <v>0</v>
      </c>
      <c r="R193" s="39">
        <f t="shared" si="16"/>
        <v>0</v>
      </c>
      <c r="S193" s="40">
        <f t="shared" si="17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8"/>
        <v>0</v>
      </c>
      <c r="I194" s="38">
        <f>+ENERO2021!K194</f>
        <v>0</v>
      </c>
      <c r="J194" s="38"/>
      <c r="K194" s="38">
        <f t="shared" si="19"/>
        <v>0</v>
      </c>
      <c r="L194" s="38">
        <f>+ENERO2021!N194</f>
        <v>0</v>
      </c>
      <c r="M194" s="38"/>
      <c r="N194" s="38">
        <f t="shared" si="20"/>
        <v>0</v>
      </c>
      <c r="O194" s="38">
        <f>+ENERO2021!Q194</f>
        <v>0</v>
      </c>
      <c r="P194" s="38"/>
      <c r="Q194" s="38">
        <f t="shared" si="21"/>
        <v>0</v>
      </c>
      <c r="R194" s="39">
        <f t="shared" si="16"/>
        <v>0</v>
      </c>
      <c r="S194" s="40">
        <f t="shared" si="17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8"/>
        <v>0</v>
      </c>
      <c r="I195" s="38">
        <f>+ENERO2021!K195</f>
        <v>0</v>
      </c>
      <c r="J195" s="38">
        <f>+J196</f>
        <v>0</v>
      </c>
      <c r="K195" s="38">
        <f t="shared" si="19"/>
        <v>0</v>
      </c>
      <c r="L195" s="38">
        <f>+ENERO2021!N195</f>
        <v>0</v>
      </c>
      <c r="M195" s="38">
        <f>+M196</f>
        <v>0</v>
      </c>
      <c r="N195" s="38">
        <f t="shared" si="20"/>
        <v>0</v>
      </c>
      <c r="O195" s="38">
        <f>+ENERO2021!Q195</f>
        <v>0</v>
      </c>
      <c r="P195" s="38">
        <f>+P196</f>
        <v>0</v>
      </c>
      <c r="Q195" s="38">
        <f t="shared" si="21"/>
        <v>0</v>
      </c>
      <c r="R195" s="39">
        <f t="shared" si="16"/>
        <v>0</v>
      </c>
      <c r="S195" s="40">
        <f t="shared" si="17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8"/>
        <v>0</v>
      </c>
      <c r="I196" s="38">
        <f>+ENERO2021!K196</f>
        <v>0</v>
      </c>
      <c r="J196" s="38"/>
      <c r="K196" s="38">
        <f t="shared" si="19"/>
        <v>0</v>
      </c>
      <c r="L196" s="38">
        <f>+ENERO2021!N196</f>
        <v>0</v>
      </c>
      <c r="M196" s="38"/>
      <c r="N196" s="38">
        <f t="shared" si="20"/>
        <v>0</v>
      </c>
      <c r="O196" s="38">
        <f>+ENERO2021!Q196</f>
        <v>0</v>
      </c>
      <c r="P196" s="38"/>
      <c r="Q196" s="38">
        <f t="shared" si="21"/>
        <v>0</v>
      </c>
      <c r="R196" s="39">
        <f t="shared" si="16"/>
        <v>0</v>
      </c>
      <c r="S196" s="40">
        <f t="shared" si="17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8"/>
        <v>0</v>
      </c>
      <c r="I197" s="29">
        <f>+ENERO2021!K197</f>
        <v>0</v>
      </c>
      <c r="J197" s="29">
        <f>+J198+J201</f>
        <v>0</v>
      </c>
      <c r="K197" s="29">
        <f t="shared" si="19"/>
        <v>0</v>
      </c>
      <c r="L197" s="29">
        <f>+ENERO2021!N197</f>
        <v>0</v>
      </c>
      <c r="M197" s="29">
        <f>+M198+M201</f>
        <v>0</v>
      </c>
      <c r="N197" s="29">
        <f t="shared" si="20"/>
        <v>0</v>
      </c>
      <c r="O197" s="29">
        <f>+ENERO2021!Q197</f>
        <v>0</v>
      </c>
      <c r="P197" s="29">
        <f>+P198+P201</f>
        <v>0</v>
      </c>
      <c r="Q197" s="29">
        <f t="shared" si="21"/>
        <v>0</v>
      </c>
      <c r="R197" s="35">
        <f t="shared" si="16"/>
        <v>0</v>
      </c>
      <c r="S197" s="36">
        <f t="shared" si="17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8"/>
        <v>0</v>
      </c>
      <c r="I198" s="29">
        <f>+ENERO2021!K198</f>
        <v>0</v>
      </c>
      <c r="J198" s="29">
        <f>+J199+J200</f>
        <v>0</v>
      </c>
      <c r="K198" s="29">
        <f t="shared" si="19"/>
        <v>0</v>
      </c>
      <c r="L198" s="29">
        <f>+ENERO2021!N198</f>
        <v>0</v>
      </c>
      <c r="M198" s="29">
        <f>+M199+M200</f>
        <v>0</v>
      </c>
      <c r="N198" s="29">
        <f t="shared" si="20"/>
        <v>0</v>
      </c>
      <c r="O198" s="29">
        <f>+ENERO2021!Q198</f>
        <v>0</v>
      </c>
      <c r="P198" s="29">
        <f>+P199+P200</f>
        <v>0</v>
      </c>
      <c r="Q198" s="29">
        <f t="shared" si="21"/>
        <v>0</v>
      </c>
      <c r="R198" s="35">
        <f t="shared" si="16"/>
        <v>0</v>
      </c>
      <c r="S198" s="36">
        <f t="shared" si="17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8"/>
        <v>0</v>
      </c>
      <c r="I199" s="38">
        <f>+ENERO2021!K199</f>
        <v>0</v>
      </c>
      <c r="J199" s="38"/>
      <c r="K199" s="38">
        <f t="shared" si="19"/>
        <v>0</v>
      </c>
      <c r="L199" s="38">
        <f>+ENERO2021!N199</f>
        <v>0</v>
      </c>
      <c r="M199" s="38"/>
      <c r="N199" s="38">
        <f t="shared" si="20"/>
        <v>0</v>
      </c>
      <c r="O199" s="38">
        <f>+ENERO2021!Q199</f>
        <v>0</v>
      </c>
      <c r="P199" s="38"/>
      <c r="Q199" s="38">
        <f t="shared" si="21"/>
        <v>0</v>
      </c>
      <c r="R199" s="39">
        <f t="shared" si="16"/>
        <v>0</v>
      </c>
      <c r="S199" s="40">
        <f t="shared" si="17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8"/>
        <v>0</v>
      </c>
      <c r="I200" s="38">
        <f>+ENERO2021!K200</f>
        <v>0</v>
      </c>
      <c r="J200" s="38"/>
      <c r="K200" s="38">
        <f t="shared" si="19"/>
        <v>0</v>
      </c>
      <c r="L200" s="38">
        <f>+ENERO2021!N200</f>
        <v>0</v>
      </c>
      <c r="M200" s="38"/>
      <c r="N200" s="38">
        <f t="shared" si="20"/>
        <v>0</v>
      </c>
      <c r="O200" s="38">
        <f>+ENERO2021!Q200</f>
        <v>0</v>
      </c>
      <c r="P200" s="38"/>
      <c r="Q200" s="38">
        <f t="shared" si="21"/>
        <v>0</v>
      </c>
      <c r="R200" s="39">
        <f t="shared" si="16"/>
        <v>0</v>
      </c>
      <c r="S200" s="40">
        <f t="shared" si="17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8"/>
        <v>0</v>
      </c>
      <c r="I201" s="29">
        <f>+ENERO2021!K201</f>
        <v>0</v>
      </c>
      <c r="J201" s="29">
        <f>+J202+J203</f>
        <v>0</v>
      </c>
      <c r="K201" s="29">
        <f t="shared" si="19"/>
        <v>0</v>
      </c>
      <c r="L201" s="29">
        <f>+ENERO2021!N201</f>
        <v>0</v>
      </c>
      <c r="M201" s="29">
        <f>+M202+M203</f>
        <v>0</v>
      </c>
      <c r="N201" s="29">
        <f t="shared" si="20"/>
        <v>0</v>
      </c>
      <c r="O201" s="29">
        <f>+ENERO2021!Q201</f>
        <v>0</v>
      </c>
      <c r="P201" s="29">
        <f>+P202+P203</f>
        <v>0</v>
      </c>
      <c r="Q201" s="29">
        <f t="shared" si="21"/>
        <v>0</v>
      </c>
      <c r="R201" s="35">
        <f t="shared" si="16"/>
        <v>0</v>
      </c>
      <c r="S201" s="36">
        <f t="shared" si="17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8"/>
        <v>0</v>
      </c>
      <c r="I202" s="38">
        <f>+ENERO2021!K202</f>
        <v>0</v>
      </c>
      <c r="J202" s="38"/>
      <c r="K202" s="38">
        <f t="shared" si="19"/>
        <v>0</v>
      </c>
      <c r="L202" s="38">
        <f>+ENERO2021!N202</f>
        <v>0</v>
      </c>
      <c r="M202" s="38"/>
      <c r="N202" s="38">
        <f t="shared" si="20"/>
        <v>0</v>
      </c>
      <c r="O202" s="38">
        <f>+ENERO2021!Q202</f>
        <v>0</v>
      </c>
      <c r="P202" s="38"/>
      <c r="Q202" s="38">
        <f t="shared" si="21"/>
        <v>0</v>
      </c>
      <c r="R202" s="39">
        <f t="shared" si="16"/>
        <v>0</v>
      </c>
      <c r="S202" s="40">
        <f t="shared" si="17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8"/>
        <v>0</v>
      </c>
      <c r="I203" s="38">
        <f>+ENERO2021!K203</f>
        <v>0</v>
      </c>
      <c r="J203" s="38"/>
      <c r="K203" s="38">
        <f t="shared" si="19"/>
        <v>0</v>
      </c>
      <c r="L203" s="38">
        <f>+ENERO2021!N203</f>
        <v>0</v>
      </c>
      <c r="M203" s="38"/>
      <c r="N203" s="38">
        <f t="shared" si="20"/>
        <v>0</v>
      </c>
      <c r="O203" s="38">
        <f>+ENERO2021!Q203</f>
        <v>0</v>
      </c>
      <c r="P203" s="38"/>
      <c r="Q203" s="38">
        <f t="shared" si="21"/>
        <v>0</v>
      </c>
      <c r="R203" s="39">
        <f t="shared" si="16"/>
        <v>0</v>
      </c>
      <c r="S203" s="40">
        <f t="shared" si="17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8"/>
        <v>0</v>
      </c>
      <c r="I204" s="29">
        <f>+ENERO2021!K204</f>
        <v>0</v>
      </c>
      <c r="J204" s="29">
        <f>J205+J208</f>
        <v>0</v>
      </c>
      <c r="K204" s="29">
        <f t="shared" si="19"/>
        <v>0</v>
      </c>
      <c r="L204" s="29">
        <f>+ENERO2021!N204</f>
        <v>0</v>
      </c>
      <c r="M204" s="29">
        <f>M205+M208</f>
        <v>0</v>
      </c>
      <c r="N204" s="29">
        <f t="shared" si="20"/>
        <v>0</v>
      </c>
      <c r="O204" s="29">
        <f>+ENERO2021!Q204</f>
        <v>0</v>
      </c>
      <c r="P204" s="29">
        <f>P205+P208</f>
        <v>0</v>
      </c>
      <c r="Q204" s="29">
        <f t="shared" si="21"/>
        <v>0</v>
      </c>
      <c r="R204" s="35">
        <f t="shared" si="16"/>
        <v>0</v>
      </c>
      <c r="S204" s="36">
        <f t="shared" si="17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2">+D206</f>
        <v>0</v>
      </c>
      <c r="E205" s="29">
        <f t="shared" si="22"/>
        <v>0</v>
      </c>
      <c r="F205" s="29">
        <f t="shared" si="22"/>
        <v>0</v>
      </c>
      <c r="G205" s="29">
        <f t="shared" si="22"/>
        <v>0</v>
      </c>
      <c r="H205" s="65">
        <f t="shared" si="18"/>
        <v>0</v>
      </c>
      <c r="I205" s="29">
        <f>+ENERO2021!K205</f>
        <v>0</v>
      </c>
      <c r="J205" s="29">
        <f>+J206</f>
        <v>0</v>
      </c>
      <c r="K205" s="29">
        <f t="shared" si="19"/>
        <v>0</v>
      </c>
      <c r="L205" s="29">
        <f>+ENERO2021!N205</f>
        <v>0</v>
      </c>
      <c r="M205" s="29">
        <f>+M206</f>
        <v>0</v>
      </c>
      <c r="N205" s="29">
        <f t="shared" si="20"/>
        <v>0</v>
      </c>
      <c r="O205" s="29">
        <f>+ENERO2021!Q205</f>
        <v>0</v>
      </c>
      <c r="P205" s="29">
        <f>+P206</f>
        <v>0</v>
      </c>
      <c r="Q205" s="29">
        <f t="shared" si="21"/>
        <v>0</v>
      </c>
      <c r="R205" s="35">
        <f t="shared" si="16"/>
        <v>0</v>
      </c>
      <c r="S205" s="36">
        <f t="shared" si="17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2"/>
        <v>0</v>
      </c>
      <c r="E206" s="29">
        <f t="shared" si="22"/>
        <v>0</v>
      </c>
      <c r="F206" s="29">
        <f t="shared" si="22"/>
        <v>0</v>
      </c>
      <c r="G206" s="29">
        <f t="shared" si="22"/>
        <v>0</v>
      </c>
      <c r="H206" s="65">
        <f t="shared" si="18"/>
        <v>0</v>
      </c>
      <c r="I206" s="29">
        <f>+ENERO2021!K206</f>
        <v>0</v>
      </c>
      <c r="J206" s="29">
        <f>+J207</f>
        <v>0</v>
      </c>
      <c r="K206" s="29">
        <f t="shared" si="19"/>
        <v>0</v>
      </c>
      <c r="L206" s="29">
        <f>+ENERO2021!N206</f>
        <v>0</v>
      </c>
      <c r="M206" s="29">
        <f>+M207</f>
        <v>0</v>
      </c>
      <c r="N206" s="29">
        <f t="shared" si="20"/>
        <v>0</v>
      </c>
      <c r="O206" s="29">
        <f>+ENERO2021!Q206</f>
        <v>0</v>
      </c>
      <c r="P206" s="29">
        <f>+P207</f>
        <v>0</v>
      </c>
      <c r="Q206" s="29">
        <f t="shared" si="21"/>
        <v>0</v>
      </c>
      <c r="R206" s="35">
        <f t="shared" ref="R206:R226" si="23">+H206-K206</f>
        <v>0</v>
      </c>
      <c r="S206" s="36">
        <f t="shared" ref="S206:S226" si="24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5">+C207+D207+E207-F207-G207</f>
        <v>0</v>
      </c>
      <c r="I207" s="38">
        <f>+ENERO2021!K207</f>
        <v>0</v>
      </c>
      <c r="J207" s="38">
        <v>0</v>
      </c>
      <c r="K207" s="38">
        <f t="shared" ref="K207:K226" si="26">+I207+J207</f>
        <v>0</v>
      </c>
      <c r="L207" s="38">
        <f>+ENERO2021!N207</f>
        <v>0</v>
      </c>
      <c r="M207" s="38">
        <v>0</v>
      </c>
      <c r="N207" s="38">
        <f t="shared" ref="N207:N226" si="27">+L207+M207</f>
        <v>0</v>
      </c>
      <c r="O207" s="38">
        <f>+ENERO2021!Q207</f>
        <v>0</v>
      </c>
      <c r="P207" s="38">
        <v>0</v>
      </c>
      <c r="Q207" s="38">
        <f t="shared" ref="Q207:Q226" si="28">+O207+P207</f>
        <v>0</v>
      </c>
      <c r="R207" s="39">
        <f t="shared" si="23"/>
        <v>0</v>
      </c>
      <c r="S207" s="40">
        <f t="shared" si="24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5"/>
        <v>0</v>
      </c>
      <c r="I208" s="29">
        <f>+ENERO2021!K208</f>
        <v>0</v>
      </c>
      <c r="J208" s="29">
        <f>+J209</f>
        <v>0</v>
      </c>
      <c r="K208" s="29">
        <f t="shared" si="26"/>
        <v>0</v>
      </c>
      <c r="L208" s="29">
        <f>+ENERO2021!N208</f>
        <v>0</v>
      </c>
      <c r="M208" s="29">
        <f>+M209</f>
        <v>0</v>
      </c>
      <c r="N208" s="29">
        <f t="shared" si="27"/>
        <v>0</v>
      </c>
      <c r="O208" s="29">
        <f>+ENERO2021!Q208</f>
        <v>0</v>
      </c>
      <c r="P208" s="29">
        <f>+P209</f>
        <v>0</v>
      </c>
      <c r="Q208" s="29">
        <f t="shared" si="28"/>
        <v>0</v>
      </c>
      <c r="R208" s="35">
        <f t="shared" si="23"/>
        <v>0</v>
      </c>
      <c r="S208" s="36">
        <f t="shared" si="24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5"/>
        <v>0</v>
      </c>
      <c r="I209" s="38">
        <f>+ENERO2021!K209</f>
        <v>0</v>
      </c>
      <c r="J209" s="38"/>
      <c r="K209" s="38">
        <f t="shared" si="26"/>
        <v>0</v>
      </c>
      <c r="L209" s="38">
        <f>+ENERO2021!N209</f>
        <v>0</v>
      </c>
      <c r="M209" s="38"/>
      <c r="N209" s="38">
        <f t="shared" si="27"/>
        <v>0</v>
      </c>
      <c r="O209" s="38">
        <f>+ENERO2021!Q209</f>
        <v>0</v>
      </c>
      <c r="P209" s="38"/>
      <c r="Q209" s="38">
        <f t="shared" si="28"/>
        <v>0</v>
      </c>
      <c r="R209" s="39">
        <f t="shared" si="23"/>
        <v>0</v>
      </c>
      <c r="S209" s="40">
        <f t="shared" si="24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33638065.289999999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5"/>
        <v>33638065.289999999</v>
      </c>
      <c r="I210" s="29">
        <f>+ENERO2021!K210</f>
        <v>0</v>
      </c>
      <c r="J210" s="29">
        <f>+J211+J215+J219+J222+J225</f>
        <v>12595423</v>
      </c>
      <c r="K210" s="29">
        <f t="shared" si="26"/>
        <v>12595423</v>
      </c>
      <c r="L210" s="29">
        <f>+ENERO2021!N210</f>
        <v>0</v>
      </c>
      <c r="M210" s="29">
        <f>+M211+M215+M219+M222+M225</f>
        <v>12324773</v>
      </c>
      <c r="N210" s="29">
        <f t="shared" si="27"/>
        <v>12324773</v>
      </c>
      <c r="O210" s="29">
        <f>+ENERO2021!Q210</f>
        <v>0</v>
      </c>
      <c r="P210" s="29">
        <f>+P211+P215+P219+P222+P225</f>
        <v>12324773</v>
      </c>
      <c r="Q210" s="29">
        <f t="shared" si="28"/>
        <v>12324773</v>
      </c>
      <c r="R210" s="35">
        <f t="shared" si="23"/>
        <v>21042642.289999999</v>
      </c>
      <c r="S210" s="36">
        <f t="shared" si="24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24427565.289999999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5"/>
        <v>24427565.289999999</v>
      </c>
      <c r="I211" s="29">
        <f>+ENERO2021!K211</f>
        <v>0</v>
      </c>
      <c r="J211" s="29">
        <f>+J212+J213+J214</f>
        <v>12595423</v>
      </c>
      <c r="K211" s="29">
        <f t="shared" si="26"/>
        <v>12595423</v>
      </c>
      <c r="L211" s="29">
        <f>+ENERO2021!N211</f>
        <v>0</v>
      </c>
      <c r="M211" s="29">
        <f>+M212+M213+M214</f>
        <v>12324773</v>
      </c>
      <c r="N211" s="29">
        <f t="shared" si="27"/>
        <v>12324773</v>
      </c>
      <c r="O211" s="29">
        <f>+ENERO2021!Q211</f>
        <v>0</v>
      </c>
      <c r="P211" s="29">
        <f>+P212+P213+P214</f>
        <v>12324773</v>
      </c>
      <c r="Q211" s="29">
        <f t="shared" si="28"/>
        <v>12324773</v>
      </c>
      <c r="R211" s="35">
        <f t="shared" si="23"/>
        <v>11832142.289999999</v>
      </c>
      <c r="S211" s="36">
        <f t="shared" si="24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</f>
        <v>4482142.29</v>
      </c>
      <c r="E212" s="38">
        <v>0</v>
      </c>
      <c r="F212" s="38">
        <v>0</v>
      </c>
      <c r="G212" s="38">
        <v>0</v>
      </c>
      <c r="H212" s="64">
        <f t="shared" si="25"/>
        <v>4482142.29</v>
      </c>
      <c r="I212" s="38">
        <f>+ENERO2021!K212</f>
        <v>0</v>
      </c>
      <c r="J212" s="38"/>
      <c r="K212" s="38">
        <f t="shared" si="26"/>
        <v>0</v>
      </c>
      <c r="L212" s="38">
        <f>+ENERO2021!N212</f>
        <v>0</v>
      </c>
      <c r="M212" s="38"/>
      <c r="N212" s="38">
        <f t="shared" si="27"/>
        <v>0</v>
      </c>
      <c r="O212" s="38">
        <f>+ENERO2021!Q212</f>
        <v>0</v>
      </c>
      <c r="P212" s="38"/>
      <c r="Q212" s="38">
        <f t="shared" si="28"/>
        <v>0</v>
      </c>
      <c r="R212" s="39">
        <f t="shared" si="23"/>
        <v>4482142.29</v>
      </c>
      <c r="S212" s="40">
        <f t="shared" si="24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5"/>
        <v>7350000</v>
      </c>
      <c r="I213" s="38">
        <f>+ENERO2021!K213</f>
        <v>0</v>
      </c>
      <c r="J213" s="38"/>
      <c r="K213" s="38">
        <f t="shared" si="26"/>
        <v>0</v>
      </c>
      <c r="L213" s="38">
        <f>+ENERO2021!N213</f>
        <v>0</v>
      </c>
      <c r="M213" s="38"/>
      <c r="N213" s="38">
        <f t="shared" si="27"/>
        <v>0</v>
      </c>
      <c r="O213" s="38">
        <f>+ENERO2021!Q213</f>
        <v>0</v>
      </c>
      <c r="P213" s="38"/>
      <c r="Q213" s="38">
        <f t="shared" si="28"/>
        <v>0</v>
      </c>
      <c r="R213" s="39">
        <f t="shared" si="23"/>
        <v>7350000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5"/>
        <v>12595423</v>
      </c>
      <c r="I214" s="38">
        <f>+ENERO2021!K214</f>
        <v>0</v>
      </c>
      <c r="J214" s="38">
        <v>12595423</v>
      </c>
      <c r="K214" s="38">
        <f t="shared" si="26"/>
        <v>12595423</v>
      </c>
      <c r="L214" s="38">
        <f>+ENERO2021!N214</f>
        <v>0</v>
      </c>
      <c r="M214" s="38">
        <v>12324773</v>
      </c>
      <c r="N214" s="38">
        <f t="shared" si="27"/>
        <v>12324773</v>
      </c>
      <c r="O214" s="38">
        <f>+ENERO2021!Q214</f>
        <v>0</v>
      </c>
      <c r="P214" s="38">
        <v>12324773</v>
      </c>
      <c r="Q214" s="38">
        <f t="shared" si="28"/>
        <v>12324773</v>
      </c>
      <c r="R214" s="39">
        <f t="shared" si="23"/>
        <v>0</v>
      </c>
      <c r="S214" s="40">
        <f t="shared" si="24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9210500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5"/>
        <v>9210500</v>
      </c>
      <c r="I215" s="29">
        <f>+ENERO2021!K215</f>
        <v>0</v>
      </c>
      <c r="J215" s="29">
        <f>+J216+J217+J218</f>
        <v>0</v>
      </c>
      <c r="K215" s="29">
        <f t="shared" si="26"/>
        <v>0</v>
      </c>
      <c r="L215" s="29">
        <f>+ENERO2021!N215</f>
        <v>0</v>
      </c>
      <c r="M215" s="29">
        <f>+M216+M217+M218</f>
        <v>0</v>
      </c>
      <c r="N215" s="29">
        <f t="shared" si="27"/>
        <v>0</v>
      </c>
      <c r="O215" s="29">
        <f>+ENERO2021!Q215</f>
        <v>0</v>
      </c>
      <c r="P215" s="29">
        <f>+P216+P217+P218</f>
        <v>0</v>
      </c>
      <c r="Q215" s="29">
        <f t="shared" si="28"/>
        <v>0</v>
      </c>
      <c r="R215" s="35">
        <f t="shared" si="23"/>
        <v>9210500</v>
      </c>
      <c r="S215" s="36">
        <f t="shared" si="24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5"/>
        <v>0</v>
      </c>
      <c r="I216" s="38">
        <f>+ENERO2021!K216</f>
        <v>0</v>
      </c>
      <c r="J216" s="38"/>
      <c r="K216" s="38">
        <f t="shared" si="26"/>
        <v>0</v>
      </c>
      <c r="L216" s="38">
        <f>+ENERO2021!N216</f>
        <v>0</v>
      </c>
      <c r="M216" s="38"/>
      <c r="N216" s="38">
        <f t="shared" si="27"/>
        <v>0</v>
      </c>
      <c r="O216" s="38">
        <f>+ENERO2021!Q216</f>
        <v>0</v>
      </c>
      <c r="P216" s="38"/>
      <c r="Q216" s="38">
        <f t="shared" si="28"/>
        <v>0</v>
      </c>
      <c r="R216" s="39">
        <f t="shared" si="23"/>
        <v>0</v>
      </c>
      <c r="S216" s="40">
        <f t="shared" si="24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v>9210500</v>
      </c>
      <c r="E217" s="38">
        <v>0</v>
      </c>
      <c r="F217" s="38">
        <v>0</v>
      </c>
      <c r="G217" s="38">
        <v>0</v>
      </c>
      <c r="H217" s="64">
        <f t="shared" si="25"/>
        <v>9210500</v>
      </c>
      <c r="I217" s="38">
        <f>+ENERO2021!K217</f>
        <v>0</v>
      </c>
      <c r="J217" s="38"/>
      <c r="K217" s="38">
        <f t="shared" si="26"/>
        <v>0</v>
      </c>
      <c r="L217" s="38">
        <f>+ENERO2021!N217</f>
        <v>0</v>
      </c>
      <c r="M217" s="38"/>
      <c r="N217" s="38">
        <f t="shared" si="27"/>
        <v>0</v>
      </c>
      <c r="O217" s="38">
        <f>+ENERO2021!Q217</f>
        <v>0</v>
      </c>
      <c r="P217" s="38"/>
      <c r="Q217" s="38">
        <f t="shared" si="28"/>
        <v>0</v>
      </c>
      <c r="R217" s="39">
        <f t="shared" si="23"/>
        <v>9210500</v>
      </c>
      <c r="S217" s="40">
        <f t="shared" si="24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5"/>
        <v>0</v>
      </c>
      <c r="I218" s="38">
        <f>+ENERO2021!K218</f>
        <v>0</v>
      </c>
      <c r="J218" s="38">
        <v>0</v>
      </c>
      <c r="K218" s="38">
        <f t="shared" si="26"/>
        <v>0</v>
      </c>
      <c r="L218" s="38">
        <f>+ENERO2021!N218</f>
        <v>0</v>
      </c>
      <c r="M218" s="38">
        <v>0</v>
      </c>
      <c r="N218" s="38">
        <f t="shared" si="27"/>
        <v>0</v>
      </c>
      <c r="O218" s="38">
        <f>+ENERO2021!Q218</f>
        <v>0</v>
      </c>
      <c r="P218" s="38">
        <v>0</v>
      </c>
      <c r="Q218" s="38">
        <f t="shared" si="28"/>
        <v>0</v>
      </c>
      <c r="R218" s="39">
        <f t="shared" si="23"/>
        <v>0</v>
      </c>
      <c r="S218" s="40">
        <f t="shared" si="24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5"/>
        <v>0</v>
      </c>
      <c r="I219" s="29">
        <f>+ENERO2021!K219</f>
        <v>0</v>
      </c>
      <c r="J219" s="29">
        <f>+J220+J221</f>
        <v>0</v>
      </c>
      <c r="K219" s="29">
        <f t="shared" si="26"/>
        <v>0</v>
      </c>
      <c r="L219" s="29">
        <f>+ENERO2021!N219</f>
        <v>0</v>
      </c>
      <c r="M219" s="29">
        <f>+M220+M221</f>
        <v>0</v>
      </c>
      <c r="N219" s="29">
        <f t="shared" si="27"/>
        <v>0</v>
      </c>
      <c r="O219" s="29">
        <f>+ENERO2021!Q219</f>
        <v>0</v>
      </c>
      <c r="P219" s="29">
        <f>+P220+P221</f>
        <v>0</v>
      </c>
      <c r="Q219" s="29">
        <f t="shared" si="28"/>
        <v>0</v>
      </c>
      <c r="R219" s="35">
        <f t="shared" si="23"/>
        <v>0</v>
      </c>
      <c r="S219" s="36">
        <f t="shared" si="24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5"/>
        <v>0</v>
      </c>
      <c r="I220" s="38">
        <f>+ENERO2021!K220</f>
        <v>0</v>
      </c>
      <c r="J220" s="38">
        <v>0</v>
      </c>
      <c r="K220" s="38">
        <f t="shared" si="26"/>
        <v>0</v>
      </c>
      <c r="L220" s="38">
        <f>+ENERO2021!N220</f>
        <v>0</v>
      </c>
      <c r="M220" s="38">
        <v>0</v>
      </c>
      <c r="N220" s="38">
        <f t="shared" si="27"/>
        <v>0</v>
      </c>
      <c r="O220" s="38">
        <f>+ENERO2021!Q220</f>
        <v>0</v>
      </c>
      <c r="P220" s="38">
        <v>0</v>
      </c>
      <c r="Q220" s="38">
        <f t="shared" si="28"/>
        <v>0</v>
      </c>
      <c r="R220" s="39">
        <f t="shared" si="23"/>
        <v>0</v>
      </c>
      <c r="S220" s="40">
        <f t="shared" si="24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5"/>
        <v>0</v>
      </c>
      <c r="I221" s="38">
        <f>+ENERO2021!K221</f>
        <v>0</v>
      </c>
      <c r="J221" s="38">
        <v>0</v>
      </c>
      <c r="K221" s="38">
        <f t="shared" si="26"/>
        <v>0</v>
      </c>
      <c r="L221" s="38">
        <f>+ENERO2021!N221</f>
        <v>0</v>
      </c>
      <c r="M221" s="38">
        <v>0</v>
      </c>
      <c r="N221" s="38">
        <f t="shared" si="27"/>
        <v>0</v>
      </c>
      <c r="O221" s="38">
        <f>+ENERO2021!Q221</f>
        <v>0</v>
      </c>
      <c r="P221" s="38">
        <v>0</v>
      </c>
      <c r="Q221" s="38">
        <f t="shared" si="28"/>
        <v>0</v>
      </c>
      <c r="R221" s="39">
        <f t="shared" si="23"/>
        <v>0</v>
      </c>
      <c r="S221" s="40">
        <f t="shared" si="24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5"/>
        <v>0</v>
      </c>
      <c r="I222" s="29">
        <f>+ENERO2021!K222</f>
        <v>0</v>
      </c>
      <c r="J222" s="29">
        <f>+J223+J224</f>
        <v>0</v>
      </c>
      <c r="K222" s="29">
        <f t="shared" si="26"/>
        <v>0</v>
      </c>
      <c r="L222" s="29">
        <f>+ENERO2021!N222</f>
        <v>0</v>
      </c>
      <c r="M222" s="29">
        <f>+M223+M224</f>
        <v>0</v>
      </c>
      <c r="N222" s="29">
        <f t="shared" si="27"/>
        <v>0</v>
      </c>
      <c r="O222" s="29">
        <f>+ENERO2021!Q222</f>
        <v>0</v>
      </c>
      <c r="P222" s="29">
        <f>+P223+P224</f>
        <v>0</v>
      </c>
      <c r="Q222" s="29">
        <f t="shared" si="28"/>
        <v>0</v>
      </c>
      <c r="R222" s="35">
        <f t="shared" si="23"/>
        <v>0</v>
      </c>
      <c r="S222" s="36">
        <f t="shared" si="24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5"/>
        <v>0</v>
      </c>
      <c r="I223" s="38">
        <f>+ENERO2021!K223</f>
        <v>0</v>
      </c>
      <c r="J223" s="38">
        <v>0</v>
      </c>
      <c r="K223" s="38">
        <f t="shared" si="26"/>
        <v>0</v>
      </c>
      <c r="L223" s="38">
        <f>+ENERO2021!N223</f>
        <v>0</v>
      </c>
      <c r="M223" s="38">
        <v>0</v>
      </c>
      <c r="N223" s="38">
        <f t="shared" si="27"/>
        <v>0</v>
      </c>
      <c r="O223" s="38">
        <f>+ENERO2021!Q223</f>
        <v>0</v>
      </c>
      <c r="P223" s="38">
        <v>0</v>
      </c>
      <c r="Q223" s="38">
        <f t="shared" si="28"/>
        <v>0</v>
      </c>
      <c r="R223" s="39">
        <f t="shared" si="23"/>
        <v>0</v>
      </c>
      <c r="S223" s="40">
        <f t="shared" si="24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5"/>
        <v>0</v>
      </c>
      <c r="I224" s="38">
        <f>+ENERO2021!K224</f>
        <v>0</v>
      </c>
      <c r="J224" s="38">
        <v>0</v>
      </c>
      <c r="K224" s="38">
        <f t="shared" si="26"/>
        <v>0</v>
      </c>
      <c r="L224" s="38">
        <f>+ENERO2021!N224</f>
        <v>0</v>
      </c>
      <c r="M224" s="38">
        <v>0</v>
      </c>
      <c r="N224" s="38">
        <f t="shared" si="27"/>
        <v>0</v>
      </c>
      <c r="O224" s="38">
        <f>+ENERO2021!Q224</f>
        <v>0</v>
      </c>
      <c r="P224" s="38">
        <v>0</v>
      </c>
      <c r="Q224" s="38">
        <f t="shared" si="28"/>
        <v>0</v>
      </c>
      <c r="R224" s="39">
        <f t="shared" si="23"/>
        <v>0</v>
      </c>
      <c r="S224" s="40">
        <f t="shared" si="24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5"/>
        <v>0</v>
      </c>
      <c r="I225" s="41">
        <f>+ENERO2021!K225</f>
        <v>0</v>
      </c>
      <c r="J225" s="29">
        <v>0</v>
      </c>
      <c r="K225" s="29">
        <f t="shared" si="26"/>
        <v>0</v>
      </c>
      <c r="L225" s="41">
        <f>+ENERO2021!N225</f>
        <v>0</v>
      </c>
      <c r="M225" s="29">
        <v>0</v>
      </c>
      <c r="N225" s="29">
        <f t="shared" si="27"/>
        <v>0</v>
      </c>
      <c r="O225" s="41">
        <f>+ENERO2021!Q225</f>
        <v>0</v>
      </c>
      <c r="P225" s="29">
        <v>0</v>
      </c>
      <c r="Q225" s="29">
        <f t="shared" si="28"/>
        <v>0</v>
      </c>
      <c r="R225" s="35">
        <f t="shared" si="23"/>
        <v>0</v>
      </c>
      <c r="S225" s="36">
        <f t="shared" si="24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85559253.289999992</v>
      </c>
      <c r="E226" s="44">
        <f>+E12+E184+E197+E204+E210</f>
        <v>25604000</v>
      </c>
      <c r="F226" s="44">
        <f>+F12+F184+F197+F204+F210</f>
        <v>0</v>
      </c>
      <c r="G226" s="44">
        <f>+G12+G184+G197+G204+G210</f>
        <v>25604000</v>
      </c>
      <c r="H226" s="75">
        <f>+C226+D226+E226-F226-G226</f>
        <v>1661655920.29</v>
      </c>
      <c r="I226" s="41">
        <f>+ENERO2021!K226</f>
        <v>827120685.99000001</v>
      </c>
      <c r="J226" s="44">
        <f>+J12+J184+J197+J204+J210</f>
        <v>115914411</v>
      </c>
      <c r="K226" s="44">
        <f t="shared" si="26"/>
        <v>943035096.99000001</v>
      </c>
      <c r="L226" s="41">
        <f>+ENERO2021!N226</f>
        <v>79002373.989999995</v>
      </c>
      <c r="M226" s="44">
        <f>+M12+M184+M197+M204+M210</f>
        <v>106484963</v>
      </c>
      <c r="N226" s="44">
        <f t="shared" si="27"/>
        <v>185487336.99000001</v>
      </c>
      <c r="O226" s="41">
        <f>+ENERO2021!Q226</f>
        <v>79002373.989999995</v>
      </c>
      <c r="P226" s="44">
        <f>+P12+P184+P197+P204+P210</f>
        <v>106484963</v>
      </c>
      <c r="Q226" s="44">
        <f t="shared" si="28"/>
        <v>185487336.99000001</v>
      </c>
      <c r="R226" s="81">
        <f t="shared" si="23"/>
        <v>718620823.29999995</v>
      </c>
      <c r="S226" s="45">
        <f t="shared" si="24"/>
        <v>0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9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95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D202" activePane="bottomRight" state="frozen"/>
      <selection activeCell="A7" sqref="A7"/>
      <selection pane="topRight" activeCell="C7" sqref="C7"/>
      <selection pane="bottomLeft" activeCell="A11" sqref="A11"/>
      <selection pane="bottomRight" activeCell="P212" sqref="P212:P213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10" style="53" customWidth="1"/>
    <col min="7" max="7" width="9.7109375" style="53" customWidth="1"/>
    <col min="8" max="8" width="13.42578125" style="79" bestFit="1" customWidth="1"/>
    <col min="9" max="9" width="10.5703125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398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87"/>
      <c r="B9" s="88"/>
      <c r="C9" s="173"/>
      <c r="D9" s="14" t="s">
        <v>364</v>
      </c>
      <c r="E9" s="84" t="s">
        <v>365</v>
      </c>
      <c r="F9" s="85" t="s">
        <v>359</v>
      </c>
      <c r="G9" s="86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172069609.81</v>
      </c>
      <c r="E11" s="28">
        <f>+E12+E184+E197+E204+E210</f>
        <v>25604000</v>
      </c>
      <c r="F11" s="28">
        <f>+F12+F184+F197+F204+F210</f>
        <v>0</v>
      </c>
      <c r="G11" s="28">
        <f>+G12+G184+G197+G204+G210</f>
        <v>25604000</v>
      </c>
      <c r="H11" s="65">
        <f>+C11+D11+E11-F11-G11</f>
        <v>1748166276.8099999</v>
      </c>
      <c r="I11" s="28">
        <f>+FEBRERO2021!K11</f>
        <v>943035096.99000001</v>
      </c>
      <c r="J11" s="28">
        <f>+J12+J184+J197+J204+J210</f>
        <v>240720724</v>
      </c>
      <c r="K11" s="28">
        <f>+I11+J11</f>
        <v>1183755820.99</v>
      </c>
      <c r="L11" s="28">
        <f>+FEBRERO2021!N11</f>
        <v>185487336.99000001</v>
      </c>
      <c r="M11" s="28">
        <f>+M12+M184+M197+M204+M210</f>
        <v>286972965</v>
      </c>
      <c r="N11" s="28">
        <f>+L11+M11</f>
        <v>472460301.99000001</v>
      </c>
      <c r="O11" s="28">
        <f>+FEBRERO2021!Q11</f>
        <v>185487336.99000001</v>
      </c>
      <c r="P11" s="28">
        <f>+P12+P184+P197+P204+P210</f>
        <v>226210760</v>
      </c>
      <c r="Q11" s="28">
        <f>+O11+P11</f>
        <v>411698096.99000001</v>
      </c>
      <c r="R11" s="30">
        <f t="shared" ref="R11:R75" si="0">+H11-K11</f>
        <v>564410455.81999993</v>
      </c>
      <c r="S11" s="31">
        <f t="shared" ref="S11:S75" si="1">+N11-Q11</f>
        <v>60762205</v>
      </c>
      <c r="T11" s="70">
        <v>42936166</v>
      </c>
      <c r="U11" s="70">
        <f>+S11-T11</f>
        <v>17826039</v>
      </c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106938904.81</v>
      </c>
      <c r="E12" s="29">
        <f>+E13+E120+E173</f>
        <v>25604000</v>
      </c>
      <c r="F12" s="29">
        <f>+F13+F120+F173</f>
        <v>0</v>
      </c>
      <c r="G12" s="29">
        <f>+G13+G120+G173</f>
        <v>25604000</v>
      </c>
      <c r="H12" s="65">
        <f t="shared" ref="H12:H76" si="2">+C12+D12+E12-F12-G12</f>
        <v>1513035571.8099999</v>
      </c>
      <c r="I12" s="29">
        <f>+FEBRERO2021!K12</f>
        <v>903401573.99000001</v>
      </c>
      <c r="J12" s="29">
        <f>+J13+J120+J173</f>
        <v>148185442</v>
      </c>
      <c r="K12" s="29">
        <f t="shared" ref="K12:K76" si="3">+I12+J12</f>
        <v>1051587015.99</v>
      </c>
      <c r="L12" s="29">
        <f>+FEBRERO2021!N12</f>
        <v>166124463.99000001</v>
      </c>
      <c r="M12" s="29">
        <f>+M13+M120+M173</f>
        <v>221511967</v>
      </c>
      <c r="N12" s="29">
        <f t="shared" ref="N12:N76" si="4">+L12+M12</f>
        <v>387636430.99000001</v>
      </c>
      <c r="O12" s="29">
        <f>+FEBRERO2021!Q12</f>
        <v>166124463.99000001</v>
      </c>
      <c r="P12" s="29">
        <f>+P13+P120+P173</f>
        <v>160749762</v>
      </c>
      <c r="Q12" s="29">
        <f t="shared" ref="Q12:Q76" si="5">+O12+P12</f>
        <v>326874225.99000001</v>
      </c>
      <c r="R12" s="35">
        <f t="shared" si="0"/>
        <v>461448555.81999993</v>
      </c>
      <c r="S12" s="36">
        <f t="shared" si="1"/>
        <v>60762205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27313724.760000002</v>
      </c>
      <c r="E13" s="29">
        <f>+E14+E66</f>
        <v>25604000</v>
      </c>
      <c r="F13" s="29">
        <f>+F14+F66</f>
        <v>0</v>
      </c>
      <c r="G13" s="29">
        <f>+G14+G66</f>
        <v>20604000</v>
      </c>
      <c r="H13" s="65">
        <f t="shared" si="2"/>
        <v>1097600281.76</v>
      </c>
      <c r="I13" s="29">
        <f>+FEBRERO2021!K13</f>
        <v>802928008</v>
      </c>
      <c r="J13" s="29">
        <f>+J14+J66</f>
        <v>68450116</v>
      </c>
      <c r="K13" s="29">
        <f t="shared" si="3"/>
        <v>871378124</v>
      </c>
      <c r="L13" s="29">
        <f>+FEBRERO2021!N13</f>
        <v>155146820</v>
      </c>
      <c r="M13" s="29">
        <f>+M14+M66</f>
        <v>137296373</v>
      </c>
      <c r="N13" s="29">
        <f t="shared" si="4"/>
        <v>292443193</v>
      </c>
      <c r="O13" s="29">
        <f>+FEBRERO2021!Q13</f>
        <v>155146820</v>
      </c>
      <c r="P13" s="29">
        <f>+P14+P66</f>
        <v>128455356</v>
      </c>
      <c r="Q13" s="29">
        <f t="shared" si="5"/>
        <v>283602176</v>
      </c>
      <c r="R13" s="35">
        <f t="shared" si="0"/>
        <v>226222157.75999999</v>
      </c>
      <c r="S13" s="36">
        <f t="shared" si="1"/>
        <v>8841017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0</v>
      </c>
      <c r="E14" s="29">
        <f>+E15+E35+E39+E51</f>
        <v>0</v>
      </c>
      <c r="F14" s="29">
        <f>+F15+F35+F39+F51</f>
        <v>0</v>
      </c>
      <c r="G14" s="29">
        <f>+G15+G35+G39+G51</f>
        <v>20604000</v>
      </c>
      <c r="H14" s="65">
        <f t="shared" si="2"/>
        <v>479262954</v>
      </c>
      <c r="I14" s="29">
        <f>+FEBRERO2021!K14</f>
        <v>335321952</v>
      </c>
      <c r="J14" s="29">
        <f>+J15+J35+J39+J51</f>
        <v>35676440</v>
      </c>
      <c r="K14" s="29">
        <f t="shared" si="3"/>
        <v>370998392</v>
      </c>
      <c r="L14" s="29">
        <f>+FEBRERO2021!N14</f>
        <v>52737724</v>
      </c>
      <c r="M14" s="29">
        <f>+M15+M35+M39+M51</f>
        <v>64858880</v>
      </c>
      <c r="N14" s="29">
        <f t="shared" si="4"/>
        <v>117596604</v>
      </c>
      <c r="O14" s="29">
        <f>+FEBRERO2021!Q14</f>
        <v>52737724</v>
      </c>
      <c r="P14" s="29">
        <f>+P15+P35+P39+P51</f>
        <v>59179392</v>
      </c>
      <c r="Q14" s="29">
        <f t="shared" si="5"/>
        <v>111917116</v>
      </c>
      <c r="R14" s="35">
        <f t="shared" si="0"/>
        <v>108264562</v>
      </c>
      <c r="S14" s="36">
        <f>+N14-Q14</f>
        <v>5679488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+FEBRERO2021!K15</f>
        <v>14618600</v>
      </c>
      <c r="J15" s="29">
        <f>+J16+J17+J18+J19</f>
        <v>11141846</v>
      </c>
      <c r="K15" s="29">
        <f t="shared" si="3"/>
        <v>25760446</v>
      </c>
      <c r="L15" s="29">
        <f>+FEBRERO2021!N15</f>
        <v>14618600</v>
      </c>
      <c r="M15" s="29">
        <f>+M16+M17+M18+M19</f>
        <v>11141846</v>
      </c>
      <c r="N15" s="29">
        <f t="shared" si="4"/>
        <v>25760446</v>
      </c>
      <c r="O15" s="29">
        <f>+FEBRERO2021!Q15</f>
        <v>14618600</v>
      </c>
      <c r="P15" s="29">
        <f>+P16+P17+P18+P19</f>
        <v>7309300</v>
      </c>
      <c r="Q15" s="29">
        <f t="shared" si="5"/>
        <v>21927900</v>
      </c>
      <c r="R15" s="35">
        <f t="shared" si="0"/>
        <v>77281343</v>
      </c>
      <c r="S15" s="36">
        <f t="shared" si="1"/>
        <v>3832546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+FEBRERO2021!K16</f>
        <v>13093400</v>
      </c>
      <c r="J16" s="38">
        <v>6546700</v>
      </c>
      <c r="K16" s="38">
        <f t="shared" si="3"/>
        <v>19640100</v>
      </c>
      <c r="L16" s="38">
        <f>+FEBRERO2021!N16</f>
        <v>13093400</v>
      </c>
      <c r="M16" s="38">
        <v>6546700</v>
      </c>
      <c r="N16" s="38">
        <f t="shared" si="4"/>
        <v>19640100</v>
      </c>
      <c r="O16" s="38">
        <f>+FEBRERO2021!Q16</f>
        <v>13093400</v>
      </c>
      <c r="P16" s="38">
        <v>6546700</v>
      </c>
      <c r="Q16" s="38">
        <f t="shared" si="5"/>
        <v>19640100</v>
      </c>
      <c r="R16" s="39">
        <f t="shared" si="0"/>
        <v>58920300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+FEBRERO2021!K17</f>
        <v>0</v>
      </c>
      <c r="J17" s="38"/>
      <c r="K17" s="38">
        <f t="shared" si="3"/>
        <v>0</v>
      </c>
      <c r="L17" s="38">
        <f>+FEBRERO2021!N17</f>
        <v>0</v>
      </c>
      <c r="M17" s="38"/>
      <c r="N17" s="38">
        <f t="shared" si="4"/>
        <v>0</v>
      </c>
      <c r="O17" s="38">
        <f>+FEBRERO2021!Q17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+FEBRERO2021!K18</f>
        <v>0</v>
      </c>
      <c r="J18" s="38"/>
      <c r="K18" s="38">
        <f t="shared" si="3"/>
        <v>0</v>
      </c>
      <c r="L18" s="38">
        <f>+FEBRERO2021!N18</f>
        <v>0</v>
      </c>
      <c r="M18" s="38"/>
      <c r="N18" s="38">
        <f t="shared" si="4"/>
        <v>0</v>
      </c>
      <c r="O18" s="38">
        <f>+FEBRERO2021!Q18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+FEBRERO2021!K19</f>
        <v>1525200</v>
      </c>
      <c r="J19" s="29">
        <f>SUM(J20:J33)</f>
        <v>4595146</v>
      </c>
      <c r="K19" s="29">
        <f t="shared" si="3"/>
        <v>6120346</v>
      </c>
      <c r="L19" s="29">
        <f>+FEBRERO2021!N19</f>
        <v>1525200</v>
      </c>
      <c r="M19" s="29">
        <f>SUM(M20:M33)</f>
        <v>4595146</v>
      </c>
      <c r="N19" s="29">
        <f t="shared" si="4"/>
        <v>6120346</v>
      </c>
      <c r="O19" s="29">
        <f>+FEBRERO2021!Q19</f>
        <v>1525200</v>
      </c>
      <c r="P19" s="29">
        <f>SUM(P20:P33)</f>
        <v>762600</v>
      </c>
      <c r="Q19" s="29">
        <f t="shared" si="5"/>
        <v>2287800</v>
      </c>
      <c r="R19" s="35">
        <f t="shared" si="0"/>
        <v>18361043</v>
      </c>
      <c r="S19" s="36">
        <f t="shared" si="1"/>
        <v>3832546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+FEBRERO2021!K20</f>
        <v>0</v>
      </c>
      <c r="J20" s="38">
        <v>1200228</v>
      </c>
      <c r="K20" s="38">
        <f t="shared" si="3"/>
        <v>1200228</v>
      </c>
      <c r="L20" s="38">
        <f>+FEBRERO2021!N20</f>
        <v>0</v>
      </c>
      <c r="M20" s="38">
        <v>1200228</v>
      </c>
      <c r="N20" s="38">
        <f t="shared" si="4"/>
        <v>1200228</v>
      </c>
      <c r="O20" s="38">
        <f>+FEBRERO2021!Q20</f>
        <v>0</v>
      </c>
      <c r="P20" s="38"/>
      <c r="Q20" s="38">
        <f t="shared" si="5"/>
        <v>0</v>
      </c>
      <c r="R20" s="39">
        <f t="shared" si="0"/>
        <v>3600685</v>
      </c>
      <c r="S20" s="40">
        <f t="shared" si="1"/>
        <v>1200228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+FEBRERO2021!K21</f>
        <v>1525200</v>
      </c>
      <c r="J21" s="38">
        <v>762600</v>
      </c>
      <c r="K21" s="38">
        <f t="shared" si="3"/>
        <v>2287800</v>
      </c>
      <c r="L21" s="38">
        <f>+FEBRERO2021!N21</f>
        <v>1525200</v>
      </c>
      <c r="M21" s="38">
        <v>762600</v>
      </c>
      <c r="N21" s="38">
        <f t="shared" si="4"/>
        <v>2287800</v>
      </c>
      <c r="O21" s="38">
        <f>+FEBRERO2021!Q21</f>
        <v>1525200</v>
      </c>
      <c r="P21" s="38">
        <v>762600</v>
      </c>
      <c r="Q21" s="38">
        <f t="shared" si="5"/>
        <v>2287800</v>
      </c>
      <c r="R21" s="39">
        <f t="shared" si="0"/>
        <v>6863400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+FEBRERO2021!K22</f>
        <v>0</v>
      </c>
      <c r="J22" s="38">
        <v>818337</v>
      </c>
      <c r="K22" s="38">
        <f t="shared" si="3"/>
        <v>818337</v>
      </c>
      <c r="L22" s="38">
        <f>+FEBRERO2021!N22</f>
        <v>0</v>
      </c>
      <c r="M22" s="38">
        <v>818337</v>
      </c>
      <c r="N22" s="38">
        <f t="shared" si="4"/>
        <v>818337</v>
      </c>
      <c r="O22" s="38">
        <f>+FEBRERO2021!Q22</f>
        <v>0</v>
      </c>
      <c r="P22" s="38"/>
      <c r="Q22" s="38">
        <f t="shared" si="5"/>
        <v>0</v>
      </c>
      <c r="R22" s="39">
        <f t="shared" si="0"/>
        <v>2455013</v>
      </c>
      <c r="S22" s="40">
        <f t="shared" si="1"/>
        <v>818337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+FEBRERO2021!K23</f>
        <v>0</v>
      </c>
      <c r="J23" s="38"/>
      <c r="K23" s="38">
        <f t="shared" si="3"/>
        <v>0</v>
      </c>
      <c r="L23" s="38">
        <f>+FEBRERO2021!N23</f>
        <v>0</v>
      </c>
      <c r="M23" s="38"/>
      <c r="N23" s="38">
        <f t="shared" si="4"/>
        <v>0</v>
      </c>
      <c r="O23" s="38">
        <f>+FEBRERO2021!Q23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+FEBRERO2021!K24</f>
        <v>0</v>
      </c>
      <c r="J24" s="38">
        <v>109112</v>
      </c>
      <c r="K24" s="38">
        <f t="shared" si="3"/>
        <v>109112</v>
      </c>
      <c r="L24" s="38">
        <f>+FEBRERO2021!N24</f>
        <v>0</v>
      </c>
      <c r="M24" s="38">
        <v>109112</v>
      </c>
      <c r="N24" s="38">
        <f t="shared" si="4"/>
        <v>109112</v>
      </c>
      <c r="O24" s="38">
        <f>+FEBRERO2021!Q24</f>
        <v>0</v>
      </c>
      <c r="P24" s="38"/>
      <c r="Q24" s="38">
        <f t="shared" si="5"/>
        <v>0</v>
      </c>
      <c r="R24" s="39">
        <f t="shared" si="0"/>
        <v>327335</v>
      </c>
      <c r="S24" s="40">
        <f t="shared" si="1"/>
        <v>109112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+FEBRERO2021!K25</f>
        <v>0</v>
      </c>
      <c r="J25" s="38"/>
      <c r="K25" s="38">
        <f t="shared" si="3"/>
        <v>0</v>
      </c>
      <c r="L25" s="38">
        <f>+FEBRERO2021!N25</f>
        <v>0</v>
      </c>
      <c r="M25" s="38"/>
      <c r="N25" s="38">
        <f t="shared" si="4"/>
        <v>0</v>
      </c>
      <c r="O25" s="38">
        <f>+FEBRERO2021!Q25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+FEBRERO2021!K26</f>
        <v>0</v>
      </c>
      <c r="J26" s="38">
        <v>1704869</v>
      </c>
      <c r="K26" s="38">
        <f t="shared" si="3"/>
        <v>1704869</v>
      </c>
      <c r="L26" s="38">
        <f>+FEBRERO2021!N26</f>
        <v>0</v>
      </c>
      <c r="M26" s="38">
        <v>1704869</v>
      </c>
      <c r="N26" s="38">
        <f t="shared" si="4"/>
        <v>1704869</v>
      </c>
      <c r="O26" s="38">
        <f>+FEBRERO2021!Q26</f>
        <v>0</v>
      </c>
      <c r="P26" s="38"/>
      <c r="Q26" s="38">
        <f t="shared" si="5"/>
        <v>0</v>
      </c>
      <c r="R26" s="39">
        <f t="shared" si="0"/>
        <v>5114610</v>
      </c>
      <c r="S26" s="40">
        <f t="shared" si="1"/>
        <v>1704869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+FEBRERO2021!K27</f>
        <v>0</v>
      </c>
      <c r="J27" s="38"/>
      <c r="K27" s="38">
        <f t="shared" si="3"/>
        <v>0</v>
      </c>
      <c r="L27" s="38">
        <f>+FEBRERO2021!N27</f>
        <v>0</v>
      </c>
      <c r="M27" s="38"/>
      <c r="N27" s="38">
        <f t="shared" si="4"/>
        <v>0</v>
      </c>
      <c r="O27" s="38">
        <f>+FEBRERO2021!Q27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+FEBRERO2021!K28</f>
        <v>0</v>
      </c>
      <c r="J28" s="38"/>
      <c r="K28" s="38">
        <f t="shared" si="3"/>
        <v>0</v>
      </c>
      <c r="L28" s="38">
        <f>+FEBRERO2021!N28</f>
        <v>0</v>
      </c>
      <c r="M28" s="38"/>
      <c r="N28" s="38">
        <f t="shared" si="4"/>
        <v>0</v>
      </c>
      <c r="O28" s="38">
        <f>+FEBRERO2021!Q28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+FEBRERO2021!K29</f>
        <v>0</v>
      </c>
      <c r="J29" s="38"/>
      <c r="K29" s="38">
        <f t="shared" si="3"/>
        <v>0</v>
      </c>
      <c r="L29" s="38">
        <f>+FEBRERO2021!N29</f>
        <v>0</v>
      </c>
      <c r="M29" s="38"/>
      <c r="N29" s="38">
        <f t="shared" si="4"/>
        <v>0</v>
      </c>
      <c r="O29" s="38">
        <f>+FEBRERO2021!Q29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+FEBRERO2021!K30</f>
        <v>0</v>
      </c>
      <c r="J30" s="38"/>
      <c r="K30" s="38">
        <f t="shared" si="3"/>
        <v>0</v>
      </c>
      <c r="L30" s="38">
        <f>+FEBRERO2021!N30</f>
        <v>0</v>
      </c>
      <c r="M30" s="38"/>
      <c r="N30" s="38">
        <f t="shared" si="4"/>
        <v>0</v>
      </c>
      <c r="O30" s="38">
        <f>+FEBRERO2021!Q30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+FEBRERO2021!K31</f>
        <v>0</v>
      </c>
      <c r="J31" s="38"/>
      <c r="K31" s="38">
        <f t="shared" si="3"/>
        <v>0</v>
      </c>
      <c r="L31" s="38">
        <f>+FEBRERO2021!N31</f>
        <v>0</v>
      </c>
      <c r="M31" s="38"/>
      <c r="N31" s="38">
        <f t="shared" si="4"/>
        <v>0</v>
      </c>
      <c r="O31" s="38">
        <f>+FEBRERO2021!Q31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+FEBRERO2021!K32</f>
        <v>0</v>
      </c>
      <c r="J32" s="38"/>
      <c r="K32" s="38">
        <f t="shared" si="3"/>
        <v>0</v>
      </c>
      <c r="L32" s="38">
        <f>+FEBRERO2021!N32</f>
        <v>0</v>
      </c>
      <c r="M32" s="38"/>
      <c r="N32" s="38">
        <f t="shared" si="4"/>
        <v>0</v>
      </c>
      <c r="O32" s="38">
        <f>+FEBRERO2021!Q32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+FEBRERO2021!K33</f>
        <v>0</v>
      </c>
      <c r="J33" s="29">
        <f>+J34</f>
        <v>0</v>
      </c>
      <c r="K33" s="29">
        <f t="shared" si="3"/>
        <v>0</v>
      </c>
      <c r="L33" s="29">
        <f>+FEBRERO2021!N33</f>
        <v>0</v>
      </c>
      <c r="M33" s="29">
        <f>+M34</f>
        <v>0</v>
      </c>
      <c r="N33" s="29">
        <f t="shared" si="4"/>
        <v>0</v>
      </c>
      <c r="O33" s="29">
        <f>+FEBRERO2021!Q33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+FEBRERO2021!K34</f>
        <v>0</v>
      </c>
      <c r="J34" s="38"/>
      <c r="K34" s="38">
        <f t="shared" si="3"/>
        <v>0</v>
      </c>
      <c r="L34" s="38">
        <f>+FEBRERO2021!N34</f>
        <v>0</v>
      </c>
      <c r="M34" s="38"/>
      <c r="N34" s="38">
        <f t="shared" si="4"/>
        <v>0</v>
      </c>
      <c r="O34" s="38">
        <f>+FEBRERO2021!Q34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0</v>
      </c>
      <c r="E35" s="29">
        <f>SUM(E36:E38)</f>
        <v>0</v>
      </c>
      <c r="F35" s="29">
        <f>SUM(F36:F38)</f>
        <v>0</v>
      </c>
      <c r="G35" s="29">
        <f>SUM(G36:G38)</f>
        <v>20604000</v>
      </c>
      <c r="H35" s="65">
        <f t="shared" si="2"/>
        <v>344354624</v>
      </c>
      <c r="I35" s="29">
        <f>+FEBRERO2021!K35</f>
        <v>316771312</v>
      </c>
      <c r="J35" s="29">
        <f>SUM(J36:J38)</f>
        <v>20500000</v>
      </c>
      <c r="K35" s="29">
        <f t="shared" si="3"/>
        <v>337271312</v>
      </c>
      <c r="L35" s="29">
        <f>+FEBRERO2021!N35</f>
        <v>36153104</v>
      </c>
      <c r="M35" s="29">
        <f>SUM(M36:M38)</f>
        <v>47938052</v>
      </c>
      <c r="N35" s="29">
        <f t="shared" si="4"/>
        <v>84091156</v>
      </c>
      <c r="O35" s="29">
        <f>+FEBRERO2021!Q35</f>
        <v>36153104</v>
      </c>
      <c r="P35" s="29">
        <f>SUM(P36:P38)</f>
        <v>47938052</v>
      </c>
      <c r="Q35" s="29">
        <f t="shared" si="5"/>
        <v>84091156</v>
      </c>
      <c r="R35" s="35">
        <f t="shared" si="0"/>
        <v>7083312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+FEBRERO2021!K36</f>
        <v>0</v>
      </c>
      <c r="J36" s="38"/>
      <c r="K36" s="38">
        <f t="shared" si="3"/>
        <v>0</v>
      </c>
      <c r="L36" s="38">
        <f>+FEBRERO2021!N36</f>
        <v>0</v>
      </c>
      <c r="M36" s="38"/>
      <c r="N36" s="38">
        <f t="shared" si="4"/>
        <v>0</v>
      </c>
      <c r="O36" s="38">
        <f>+FEBRERO2021!Q36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/>
      <c r="E37" s="38"/>
      <c r="F37" s="38"/>
      <c r="G37" s="38">
        <v>14404000</v>
      </c>
      <c r="H37" s="64">
        <f t="shared" si="2"/>
        <v>99920624</v>
      </c>
      <c r="I37" s="38">
        <f>+FEBRERO2021!K37</f>
        <v>99402312</v>
      </c>
      <c r="J37" s="38">
        <v>0</v>
      </c>
      <c r="K37" s="38">
        <f t="shared" si="3"/>
        <v>99402312</v>
      </c>
      <c r="L37" s="38">
        <f>+FEBRERO2021!N37</f>
        <v>19054104</v>
      </c>
      <c r="M37" s="38">
        <v>9527052</v>
      </c>
      <c r="N37" s="38">
        <f t="shared" si="4"/>
        <v>28581156</v>
      </c>
      <c r="O37" s="38">
        <f>+FEBRERO2021!Q37</f>
        <v>19054104</v>
      </c>
      <c r="P37" s="38">
        <v>9527052</v>
      </c>
      <c r="Q37" s="38">
        <f t="shared" si="5"/>
        <v>28581156</v>
      </c>
      <c r="R37" s="39">
        <f t="shared" si="0"/>
        <v>518312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/>
      <c r="E38" s="38"/>
      <c r="F38" s="38"/>
      <c r="G38" s="38">
        <v>6200000</v>
      </c>
      <c r="H38" s="64">
        <f t="shared" si="2"/>
        <v>244434000</v>
      </c>
      <c r="I38" s="38">
        <f>+FEBRERO2021!K38</f>
        <v>217369000</v>
      </c>
      <c r="J38" s="38">
        <v>20500000</v>
      </c>
      <c r="K38" s="38">
        <f t="shared" si="3"/>
        <v>237869000</v>
      </c>
      <c r="L38" s="38">
        <f>+FEBRERO2021!N38</f>
        <v>17099000</v>
      </c>
      <c r="M38" s="38">
        <v>38411000</v>
      </c>
      <c r="N38" s="38">
        <f t="shared" si="4"/>
        <v>55510000</v>
      </c>
      <c r="O38" s="38">
        <f>+FEBRERO2021!Q38</f>
        <v>17099000</v>
      </c>
      <c r="P38" s="38">
        <v>38411000</v>
      </c>
      <c r="Q38" s="38">
        <f t="shared" si="5"/>
        <v>55510000</v>
      </c>
      <c r="R38" s="39">
        <f t="shared" si="0"/>
        <v>6565000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+FEBRERO2021!K39</f>
        <v>1637120</v>
      </c>
      <c r="J39" s="29">
        <f>+J40+J45</f>
        <v>818560</v>
      </c>
      <c r="K39" s="29">
        <f t="shared" si="3"/>
        <v>2455680</v>
      </c>
      <c r="L39" s="29">
        <f>+FEBRERO2021!N39</f>
        <v>818560</v>
      </c>
      <c r="M39" s="29">
        <f>+M40+M45</f>
        <v>1637120</v>
      </c>
      <c r="N39" s="29">
        <f t="shared" si="4"/>
        <v>2455680</v>
      </c>
      <c r="O39" s="29">
        <f>+FEBRERO2021!Q39</f>
        <v>818560</v>
      </c>
      <c r="P39" s="29">
        <f>+P40+P45</f>
        <v>1637120</v>
      </c>
      <c r="Q39" s="29">
        <f t="shared" si="5"/>
        <v>2455680</v>
      </c>
      <c r="R39" s="35">
        <f t="shared" si="0"/>
        <v>7367040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+FEBRERO2021!K40</f>
        <v>0</v>
      </c>
      <c r="J40" s="38">
        <f>SUM(J41:J44)</f>
        <v>0</v>
      </c>
      <c r="K40" s="38">
        <f t="shared" si="3"/>
        <v>0</v>
      </c>
      <c r="L40" s="38">
        <f>+FEBRERO2021!N40</f>
        <v>0</v>
      </c>
      <c r="M40" s="38">
        <f>SUM(M41:M44)</f>
        <v>0</v>
      </c>
      <c r="N40" s="38">
        <f t="shared" si="4"/>
        <v>0</v>
      </c>
      <c r="O40" s="38">
        <f>+FEBRERO2021!Q40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100"/>
      <c r="U40" s="100" t="s">
        <v>357</v>
      </c>
      <c r="V40" s="101" t="s">
        <v>360</v>
      </c>
      <c r="W40" s="101" t="s">
        <v>403</v>
      </c>
      <c r="X40" s="101" t="s">
        <v>404</v>
      </c>
      <c r="Y40" s="101" t="s">
        <v>354</v>
      </c>
      <c r="Z40" s="101" t="s">
        <v>405</v>
      </c>
      <c r="AA40" s="102" t="s">
        <v>406</v>
      </c>
      <c r="AB40" s="99" t="s">
        <v>407</v>
      </c>
      <c r="AC40" s="105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+FEBRERO2021!K41</f>
        <v>0</v>
      </c>
      <c r="J41" s="38"/>
      <c r="K41" s="38">
        <f t="shared" si="3"/>
        <v>0</v>
      </c>
      <c r="L41" s="38">
        <f>+FEBRERO2021!N41</f>
        <v>0</v>
      </c>
      <c r="M41" s="38"/>
      <c r="N41" s="38">
        <f t="shared" si="4"/>
        <v>0</v>
      </c>
      <c r="O41" s="38">
        <f>+FEBRERO2021!Q41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96" t="s">
        <v>399</v>
      </c>
      <c r="U41" s="96">
        <f>+C46+C58+C99+C112</f>
        <v>11513280</v>
      </c>
      <c r="V41" s="96">
        <f>+H46+H58+H99+H112</f>
        <v>11513280</v>
      </c>
      <c r="W41" s="96">
        <f>+K46+K58+K99+K112</f>
        <v>2775270</v>
      </c>
      <c r="X41" s="96">
        <f>+N46+N58+N99+N112</f>
        <v>2775270</v>
      </c>
      <c r="Y41" s="96">
        <f>+Q46+Q58+Q99+Q112</f>
        <v>2775270</v>
      </c>
      <c r="Z41" s="96">
        <f>+S46+S58+S99+S112</f>
        <v>0</v>
      </c>
      <c r="AA41" s="98">
        <f>+Y41+Z41</f>
        <v>2775270</v>
      </c>
      <c r="AB41" s="103">
        <v>2775270</v>
      </c>
      <c r="AC41" s="106">
        <f>+AA41-AB41</f>
        <v>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+FEBRERO2021!K42</f>
        <v>0</v>
      </c>
      <c r="J42" s="38"/>
      <c r="K42" s="38">
        <f t="shared" si="3"/>
        <v>0</v>
      </c>
      <c r="L42" s="38">
        <f>+FEBRERO2021!N42</f>
        <v>0</v>
      </c>
      <c r="M42" s="38"/>
      <c r="N42" s="38">
        <f t="shared" si="4"/>
        <v>0</v>
      </c>
      <c r="O42" s="38">
        <f>+FEBRERO2021!Q42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96" t="s">
        <v>400</v>
      </c>
      <c r="U42" s="96">
        <f>+C47+C59+C100+C113</f>
        <v>16252080</v>
      </c>
      <c r="V42" s="96">
        <f>+H47+H59+H100+H113</f>
        <v>16252080</v>
      </c>
      <c r="W42" s="96">
        <f>+K47+K59+K100+K113</f>
        <v>3917570</v>
      </c>
      <c r="X42" s="96">
        <f>+N47+N59+N100+N113</f>
        <v>3917570</v>
      </c>
      <c r="Y42" s="96">
        <f>+Q47+Q59+Q100+Q113</f>
        <v>3917570</v>
      </c>
      <c r="Z42" s="96">
        <f>+S47+S59+S100+S113</f>
        <v>0</v>
      </c>
      <c r="AA42" s="98">
        <f t="shared" ref="AA42:AA44" si="6">+Y42+Z42</f>
        <v>3917570</v>
      </c>
      <c r="AB42" s="103">
        <v>3917570</v>
      </c>
      <c r="AC42" s="106">
        <f t="shared" ref="AC42:AC44" si="7">+AA42-AB42</f>
        <v>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+FEBRERO2021!K43</f>
        <v>0</v>
      </c>
      <c r="J43" s="38"/>
      <c r="K43" s="38">
        <f t="shared" si="3"/>
        <v>0</v>
      </c>
      <c r="L43" s="38">
        <f>+FEBRERO2021!N43</f>
        <v>0</v>
      </c>
      <c r="M43" s="38"/>
      <c r="N43" s="38">
        <f t="shared" si="4"/>
        <v>0</v>
      </c>
      <c r="O43" s="38">
        <f>+FEBRERO2021!Q43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96" t="s">
        <v>401</v>
      </c>
      <c r="U43" s="96">
        <f>+C48+C60+C101+C114</f>
        <v>13002506</v>
      </c>
      <c r="V43" s="96">
        <f>+H48+H60+H101+H114</f>
        <v>13002506</v>
      </c>
      <c r="W43" s="96">
        <f>+K48+K60+K101+K114</f>
        <v>3114380</v>
      </c>
      <c r="X43" s="96">
        <f>+N48+N60+N101+N114</f>
        <v>3114380</v>
      </c>
      <c r="Y43" s="96">
        <f>+Q48+Q60+Q101+Q114</f>
        <v>331649</v>
      </c>
      <c r="Z43" s="96">
        <f>+S48+S60+S101+S114</f>
        <v>2782731</v>
      </c>
      <c r="AA43" s="98">
        <f t="shared" si="6"/>
        <v>3114380</v>
      </c>
      <c r="AB43" s="103">
        <v>3114380</v>
      </c>
      <c r="AC43" s="106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+FEBRERO2021!K44</f>
        <v>0</v>
      </c>
      <c r="J44" s="38"/>
      <c r="K44" s="38">
        <f t="shared" si="3"/>
        <v>0</v>
      </c>
      <c r="L44" s="38">
        <f>+FEBRERO2021!N44</f>
        <v>0</v>
      </c>
      <c r="M44" s="38"/>
      <c r="N44" s="38">
        <f t="shared" si="4"/>
        <v>0</v>
      </c>
      <c r="O44" s="38">
        <f>+FEBRERO2021!Q44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96" t="s">
        <v>402</v>
      </c>
      <c r="U44" s="96">
        <f>+C61+C115</f>
        <v>1798800</v>
      </c>
      <c r="V44" s="96">
        <f>+H61+H115</f>
        <v>1798800</v>
      </c>
      <c r="W44" s="96">
        <f>+K61+K115</f>
        <v>420100</v>
      </c>
      <c r="X44" s="96">
        <f>+N61+N115</f>
        <v>420100</v>
      </c>
      <c r="Y44" s="96">
        <f>+Q61+Q115</f>
        <v>420100</v>
      </c>
      <c r="Z44" s="96">
        <f>+S61+S115</f>
        <v>0</v>
      </c>
      <c r="AA44" s="98">
        <f t="shared" si="6"/>
        <v>420100</v>
      </c>
      <c r="AB44" s="103">
        <v>420100</v>
      </c>
      <c r="AC44" s="106">
        <f t="shared" si="7"/>
        <v>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+FEBRERO2021!K45</f>
        <v>1637120</v>
      </c>
      <c r="J45" s="38">
        <f>SUM(J46:J50)</f>
        <v>818560</v>
      </c>
      <c r="K45" s="38">
        <f t="shared" si="3"/>
        <v>2455680</v>
      </c>
      <c r="L45" s="38">
        <f>+FEBRERO2021!N45</f>
        <v>818560</v>
      </c>
      <c r="M45" s="38">
        <f>SUM(M46:M50)</f>
        <v>1637120</v>
      </c>
      <c r="N45" s="38">
        <f t="shared" si="4"/>
        <v>2455680</v>
      </c>
      <c r="O45" s="38">
        <f>+FEBRERO2021!Q45</f>
        <v>818560</v>
      </c>
      <c r="P45" s="38">
        <f>SUM(P46:P50)</f>
        <v>1637120</v>
      </c>
      <c r="Q45" s="38">
        <f t="shared" si="5"/>
        <v>2455680</v>
      </c>
      <c r="R45" s="39">
        <f t="shared" si="0"/>
        <v>7367040</v>
      </c>
      <c r="S45" s="40">
        <f t="shared" si="1"/>
        <v>0</v>
      </c>
      <c r="T45" s="96"/>
      <c r="U45" s="97">
        <f t="shared" ref="U45:AC45" si="8">SUM(U41:U44)</f>
        <v>42566666</v>
      </c>
      <c r="V45" s="97">
        <f t="shared" si="8"/>
        <v>42566666</v>
      </c>
      <c r="W45" s="97">
        <f t="shared" si="8"/>
        <v>10227320</v>
      </c>
      <c r="X45" s="97">
        <f t="shared" si="8"/>
        <v>10227320</v>
      </c>
      <c r="Y45" s="97">
        <f t="shared" si="8"/>
        <v>7444589</v>
      </c>
      <c r="Z45" s="97">
        <f t="shared" si="8"/>
        <v>2782731</v>
      </c>
      <c r="AA45" s="97">
        <f t="shared" si="8"/>
        <v>10227320</v>
      </c>
      <c r="AB45" s="104">
        <f t="shared" si="8"/>
        <v>10227320</v>
      </c>
      <c r="AC45" s="104">
        <f t="shared" si="8"/>
        <v>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+FEBRERO2021!K46</f>
        <v>1113120</v>
      </c>
      <c r="J46" s="38">
        <v>556560</v>
      </c>
      <c r="K46" s="38">
        <f t="shared" si="3"/>
        <v>1669680</v>
      </c>
      <c r="L46" s="38">
        <f>+FEBRERO2021!N46</f>
        <v>556560</v>
      </c>
      <c r="M46" s="38">
        <v>1113120</v>
      </c>
      <c r="N46" s="38">
        <f t="shared" si="4"/>
        <v>1669680</v>
      </c>
      <c r="O46" s="38">
        <f>+FEBRERO2021!Q46</f>
        <v>556560</v>
      </c>
      <c r="P46" s="38">
        <v>1113120</v>
      </c>
      <c r="Q46" s="38">
        <f t="shared" si="5"/>
        <v>1669680</v>
      </c>
      <c r="R46" s="39">
        <f t="shared" si="0"/>
        <v>5009040</v>
      </c>
      <c r="S46" s="40">
        <f t="shared" si="1"/>
        <v>0</v>
      </c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+FEBRERO2021!K47</f>
        <v>0</v>
      </c>
      <c r="J47" s="38"/>
      <c r="K47" s="38">
        <f t="shared" si="3"/>
        <v>0</v>
      </c>
      <c r="L47" s="38">
        <f>+FEBRERO2021!N47</f>
        <v>0</v>
      </c>
      <c r="M47" s="38"/>
      <c r="N47" s="38">
        <f t="shared" si="4"/>
        <v>0</v>
      </c>
      <c r="O47" s="38">
        <f>+FEBRERO2021!Q47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+FEBRERO2021!K48</f>
        <v>0</v>
      </c>
      <c r="J48" s="38"/>
      <c r="K48" s="38">
        <f t="shared" si="3"/>
        <v>0</v>
      </c>
      <c r="L48" s="38">
        <f>+FEBRERO2021!N48</f>
        <v>0</v>
      </c>
      <c r="M48" s="38"/>
      <c r="N48" s="38">
        <f t="shared" si="4"/>
        <v>0</v>
      </c>
      <c r="O48" s="38">
        <f>+FEBRERO2021!Q48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+FEBRERO2021!K49</f>
        <v>0</v>
      </c>
      <c r="J49" s="38"/>
      <c r="K49" s="38">
        <f t="shared" si="3"/>
        <v>0</v>
      </c>
      <c r="L49" s="38">
        <f>+FEBRERO2021!N49</f>
        <v>0</v>
      </c>
      <c r="M49" s="38"/>
      <c r="N49" s="38">
        <f t="shared" si="4"/>
        <v>0</v>
      </c>
      <c r="O49" s="38">
        <f>+FEBRERO2021!Q49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+FEBRERO2021!K50</f>
        <v>524000</v>
      </c>
      <c r="J50" s="38">
        <v>262000</v>
      </c>
      <c r="K50" s="38">
        <f t="shared" si="3"/>
        <v>786000</v>
      </c>
      <c r="L50" s="38">
        <f>+FEBRERO2021!N50</f>
        <v>262000</v>
      </c>
      <c r="M50" s="38">
        <v>524000</v>
      </c>
      <c r="N50" s="38">
        <f t="shared" si="4"/>
        <v>786000</v>
      </c>
      <c r="O50" s="38">
        <f>+FEBRERO2021!Q50</f>
        <v>262000</v>
      </c>
      <c r="P50" s="38">
        <v>524000</v>
      </c>
      <c r="Q50" s="38">
        <f t="shared" si="5"/>
        <v>786000</v>
      </c>
      <c r="R50" s="39">
        <f t="shared" si="0"/>
        <v>2358000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0</v>
      </c>
      <c r="F51" s="29">
        <f>+F52+F57</f>
        <v>0</v>
      </c>
      <c r="G51" s="29">
        <f>+G52+G57</f>
        <v>0</v>
      </c>
      <c r="H51" s="65">
        <f t="shared" si="2"/>
        <v>22043821</v>
      </c>
      <c r="I51" s="29">
        <f>+FEBRERO2021!K51</f>
        <v>2294920</v>
      </c>
      <c r="J51" s="29">
        <f>+J52+J57</f>
        <v>3216034</v>
      </c>
      <c r="K51" s="29">
        <f t="shared" si="3"/>
        <v>5510954</v>
      </c>
      <c r="L51" s="29">
        <f>+FEBRERO2021!N51</f>
        <v>1147460</v>
      </c>
      <c r="M51" s="29">
        <f>+M52+M57</f>
        <v>4141862</v>
      </c>
      <c r="N51" s="29">
        <f t="shared" si="4"/>
        <v>5289322</v>
      </c>
      <c r="O51" s="29">
        <f>+FEBRERO2021!Q51</f>
        <v>1147460</v>
      </c>
      <c r="P51" s="29">
        <f>+P52+P57</f>
        <v>2294920</v>
      </c>
      <c r="Q51" s="29">
        <f t="shared" si="5"/>
        <v>3442380</v>
      </c>
      <c r="R51" s="35">
        <f t="shared" si="0"/>
        <v>16532867</v>
      </c>
      <c r="S51" s="36">
        <f t="shared" si="1"/>
        <v>1846942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+FEBRERO2021!K52</f>
        <v>0</v>
      </c>
      <c r="J52" s="38">
        <f>SUM(J53:J56)</f>
        <v>0</v>
      </c>
      <c r="K52" s="38">
        <f t="shared" si="3"/>
        <v>0</v>
      </c>
      <c r="L52" s="38">
        <f>+FEBRERO2021!N52</f>
        <v>0</v>
      </c>
      <c r="M52" s="38">
        <f>SUM(M53:M56)</f>
        <v>0</v>
      </c>
      <c r="N52" s="38">
        <f t="shared" si="4"/>
        <v>0</v>
      </c>
      <c r="O52" s="38">
        <f>+FEBRERO2021!Q52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+FEBRERO2021!K53</f>
        <v>0</v>
      </c>
      <c r="J53" s="38"/>
      <c r="K53" s="38">
        <f t="shared" si="3"/>
        <v>0</v>
      </c>
      <c r="L53" s="38">
        <f>+FEBRERO2021!N53</f>
        <v>0</v>
      </c>
      <c r="M53" s="38"/>
      <c r="N53" s="38">
        <f t="shared" si="4"/>
        <v>0</v>
      </c>
      <c r="O53" s="38">
        <f>+FEBRERO2021!Q53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+FEBRERO2021!K54</f>
        <v>0</v>
      </c>
      <c r="J54" s="38"/>
      <c r="K54" s="38">
        <f t="shared" si="3"/>
        <v>0</v>
      </c>
      <c r="L54" s="38">
        <f>+FEBRERO2021!N54</f>
        <v>0</v>
      </c>
      <c r="M54" s="38"/>
      <c r="N54" s="38">
        <f t="shared" si="4"/>
        <v>0</v>
      </c>
      <c r="O54" s="38">
        <f>+FEBRERO2021!Q54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+FEBRERO2021!K55</f>
        <v>0</v>
      </c>
      <c r="J55" s="38"/>
      <c r="K55" s="38">
        <f t="shared" si="3"/>
        <v>0</v>
      </c>
      <c r="L55" s="38">
        <f>+FEBRERO2021!N55</f>
        <v>0</v>
      </c>
      <c r="M55" s="38"/>
      <c r="N55" s="38">
        <f t="shared" si="4"/>
        <v>0</v>
      </c>
      <c r="O55" s="38">
        <f>+FEBRERO2021!Q55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+FEBRERO2021!K56</f>
        <v>0</v>
      </c>
      <c r="J56" s="38"/>
      <c r="K56" s="38">
        <f t="shared" si="3"/>
        <v>0</v>
      </c>
      <c r="L56" s="38">
        <f>+FEBRERO2021!N56</f>
        <v>0</v>
      </c>
      <c r="M56" s="38"/>
      <c r="N56" s="38">
        <f t="shared" si="4"/>
        <v>0</v>
      </c>
      <c r="O56" s="38">
        <f>+FEBRERO2021!Q56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0</v>
      </c>
      <c r="F57" s="38">
        <f t="shared" si="9"/>
        <v>0</v>
      </c>
      <c r="G57" s="38">
        <f t="shared" si="9"/>
        <v>0</v>
      </c>
      <c r="H57" s="64">
        <f t="shared" si="2"/>
        <v>22043821</v>
      </c>
      <c r="I57" s="38">
        <f>+FEBRERO2021!K57</f>
        <v>2294920</v>
      </c>
      <c r="J57" s="38">
        <f>SUM(J58:J65)</f>
        <v>3216034</v>
      </c>
      <c r="K57" s="38">
        <f t="shared" si="3"/>
        <v>5510954</v>
      </c>
      <c r="L57" s="38">
        <f>+FEBRERO2021!N57</f>
        <v>1147460</v>
      </c>
      <c r="M57" s="38">
        <f>SUM(M58:M65)</f>
        <v>4141862</v>
      </c>
      <c r="N57" s="38">
        <f t="shared" si="4"/>
        <v>5289322</v>
      </c>
      <c r="O57" s="38">
        <f>+FEBRERO2021!Q57</f>
        <v>1147460</v>
      </c>
      <c r="P57" s="38">
        <f>SUM(P58:P65)</f>
        <v>2294920</v>
      </c>
      <c r="Q57" s="38">
        <f t="shared" si="5"/>
        <v>3442380</v>
      </c>
      <c r="R57" s="39">
        <f t="shared" si="0"/>
        <v>16532867</v>
      </c>
      <c r="S57" s="40">
        <f t="shared" si="1"/>
        <v>1846942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+FEBRERO2021!K58</f>
        <v>0</v>
      </c>
      <c r="J58" s="38"/>
      <c r="K58" s="38">
        <f t="shared" si="3"/>
        <v>0</v>
      </c>
      <c r="L58" s="38">
        <f>+FEBRERO2021!N58</f>
        <v>0</v>
      </c>
      <c r="M58" s="38"/>
      <c r="N58" s="38">
        <f t="shared" si="4"/>
        <v>0</v>
      </c>
      <c r="O58" s="38">
        <f>+FEBRERO2021!Q58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+FEBRERO2021!K59</f>
        <v>1571320</v>
      </c>
      <c r="J59" s="38">
        <v>785660</v>
      </c>
      <c r="K59" s="38">
        <f t="shared" si="3"/>
        <v>2356980</v>
      </c>
      <c r="L59" s="38">
        <f>+FEBRERO2021!N59</f>
        <v>785660</v>
      </c>
      <c r="M59" s="38">
        <v>1571320</v>
      </c>
      <c r="N59" s="38">
        <f t="shared" si="4"/>
        <v>2356980</v>
      </c>
      <c r="O59" s="38">
        <f>+FEBRERO2021!Q59</f>
        <v>785660</v>
      </c>
      <c r="P59" s="38">
        <v>1571320</v>
      </c>
      <c r="Q59" s="38">
        <f t="shared" si="5"/>
        <v>2356980</v>
      </c>
      <c r="R59" s="39">
        <f t="shared" si="0"/>
        <v>7070940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+FEBRERO2021!K60</f>
        <v>0</v>
      </c>
      <c r="J60" s="38">
        <v>1846942</v>
      </c>
      <c r="K60" s="38">
        <f t="shared" si="3"/>
        <v>1846942</v>
      </c>
      <c r="L60" s="38">
        <f>+FEBRERO2021!N60</f>
        <v>0</v>
      </c>
      <c r="M60" s="38">
        <v>1846942</v>
      </c>
      <c r="N60" s="38">
        <f t="shared" si="4"/>
        <v>1846942</v>
      </c>
      <c r="O60" s="38">
        <f>+FEBRERO2021!Q60</f>
        <v>0</v>
      </c>
      <c r="P60" s="38"/>
      <c r="Q60" s="38">
        <f t="shared" si="5"/>
        <v>0</v>
      </c>
      <c r="R60" s="39">
        <f t="shared" si="0"/>
        <v>5540827</v>
      </c>
      <c r="S60" s="40">
        <f t="shared" si="1"/>
        <v>1846942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+FEBRERO2021!K61</f>
        <v>68600</v>
      </c>
      <c r="J61" s="38">
        <v>34300</v>
      </c>
      <c r="K61" s="38">
        <f t="shared" si="3"/>
        <v>102900</v>
      </c>
      <c r="L61" s="38">
        <f>+FEBRERO2021!N61</f>
        <v>34300</v>
      </c>
      <c r="M61" s="38">
        <v>68600</v>
      </c>
      <c r="N61" s="38">
        <f t="shared" si="4"/>
        <v>102900</v>
      </c>
      <c r="O61" s="38">
        <f>+FEBRERO2021!Q61</f>
        <v>34300</v>
      </c>
      <c r="P61" s="38">
        <v>68600</v>
      </c>
      <c r="Q61" s="38">
        <f t="shared" si="5"/>
        <v>102900</v>
      </c>
      <c r="R61" s="39">
        <f t="shared" si="0"/>
        <v>308700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+FEBRERO2021!K62</f>
        <v>0</v>
      </c>
      <c r="J62" s="38"/>
      <c r="K62" s="38">
        <f t="shared" si="3"/>
        <v>0</v>
      </c>
      <c r="L62" s="38">
        <f>+FEBRERO2021!N62</f>
        <v>0</v>
      </c>
      <c r="M62" s="38"/>
      <c r="N62" s="38">
        <f t="shared" si="4"/>
        <v>0</v>
      </c>
      <c r="O62" s="38">
        <f>+FEBRERO2021!Q62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/>
      <c r="H63" s="64">
        <f t="shared" si="2"/>
        <v>2358000</v>
      </c>
      <c r="I63" s="38">
        <f>+FEBRERO2021!K63</f>
        <v>393000</v>
      </c>
      <c r="J63" s="38">
        <v>196500</v>
      </c>
      <c r="K63" s="38">
        <f t="shared" si="3"/>
        <v>589500</v>
      </c>
      <c r="L63" s="38">
        <f>+FEBRERO2021!N63</f>
        <v>196500</v>
      </c>
      <c r="M63" s="38">
        <v>393000</v>
      </c>
      <c r="N63" s="38">
        <f t="shared" si="4"/>
        <v>589500</v>
      </c>
      <c r="O63" s="38">
        <f>+FEBRERO2021!Q63</f>
        <v>196500</v>
      </c>
      <c r="P63" s="38">
        <v>393000</v>
      </c>
      <c r="Q63" s="38">
        <f t="shared" si="5"/>
        <v>589500</v>
      </c>
      <c r="R63" s="39">
        <f t="shared" si="0"/>
        <v>1768500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/>
      <c r="F64" s="38"/>
      <c r="G64" s="38"/>
      <c r="H64" s="64">
        <f t="shared" si="2"/>
        <v>1572000</v>
      </c>
      <c r="I64" s="38">
        <f>+FEBRERO2021!K64</f>
        <v>262000</v>
      </c>
      <c r="J64" s="38">
        <v>131000</v>
      </c>
      <c r="K64" s="38">
        <f t="shared" si="3"/>
        <v>393000</v>
      </c>
      <c r="L64" s="38">
        <f>+FEBRERO2021!N64</f>
        <v>131000</v>
      </c>
      <c r="M64" s="38">
        <v>262000</v>
      </c>
      <c r="N64" s="38">
        <f t="shared" si="4"/>
        <v>393000</v>
      </c>
      <c r="O64" s="38">
        <f>+FEBRERO2021!Q64</f>
        <v>131000</v>
      </c>
      <c r="P64" s="38">
        <v>262000</v>
      </c>
      <c r="Q64" s="38">
        <f t="shared" si="5"/>
        <v>393000</v>
      </c>
      <c r="R64" s="39">
        <f t="shared" si="0"/>
        <v>1179000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/>
      <c r="F65" s="38"/>
      <c r="G65" s="38"/>
      <c r="H65" s="64">
        <f t="shared" si="2"/>
        <v>886532</v>
      </c>
      <c r="I65" s="38">
        <f>+FEBRERO2021!K65</f>
        <v>0</v>
      </c>
      <c r="J65" s="38">
        <v>221632</v>
      </c>
      <c r="K65" s="38">
        <f t="shared" si="3"/>
        <v>221632</v>
      </c>
      <c r="L65" s="38">
        <f>+FEBRERO2021!N65</f>
        <v>0</v>
      </c>
      <c r="M65" s="38"/>
      <c r="N65" s="38">
        <f t="shared" si="4"/>
        <v>0</v>
      </c>
      <c r="O65" s="38">
        <f>+FEBRERO2021!Q65</f>
        <v>0</v>
      </c>
      <c r="P65" s="38"/>
      <c r="Q65" s="38">
        <f t="shared" si="5"/>
        <v>0</v>
      </c>
      <c r="R65" s="39">
        <f t="shared" si="0"/>
        <v>664900</v>
      </c>
      <c r="S65" s="40">
        <f t="shared" si="1"/>
        <v>0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27313724.760000002</v>
      </c>
      <c r="E66" s="29">
        <f>+E67+E87+E91+E105</f>
        <v>25604000</v>
      </c>
      <c r="F66" s="29">
        <f>+F67+F87+F91+F105</f>
        <v>0</v>
      </c>
      <c r="G66" s="29">
        <f>+G67+G87+G91+G105</f>
        <v>0</v>
      </c>
      <c r="H66" s="65">
        <f t="shared" si="2"/>
        <v>618337327.75999999</v>
      </c>
      <c r="I66" s="29">
        <f>+FEBRERO2021!K66</f>
        <v>467606056</v>
      </c>
      <c r="J66" s="29">
        <f>+J67+J87+J91+J105</f>
        <v>32773676</v>
      </c>
      <c r="K66" s="29">
        <f t="shared" si="3"/>
        <v>500379732</v>
      </c>
      <c r="L66" s="29">
        <f>+FEBRERO2021!N66</f>
        <v>102409096</v>
      </c>
      <c r="M66" s="29">
        <f>+M67+M87+M91+M105</f>
        <v>72437493</v>
      </c>
      <c r="N66" s="29">
        <f t="shared" si="4"/>
        <v>174846589</v>
      </c>
      <c r="O66" s="29">
        <f>+FEBRERO2021!Q66</f>
        <v>102409096</v>
      </c>
      <c r="P66" s="29">
        <f>+P67+P87+P91+P105</f>
        <v>69275964</v>
      </c>
      <c r="Q66" s="29">
        <f t="shared" si="5"/>
        <v>171685060</v>
      </c>
      <c r="R66" s="35">
        <f t="shared" si="0"/>
        <v>117957595.75999999</v>
      </c>
      <c r="S66" s="36">
        <f t="shared" si="1"/>
        <v>3161529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>
        <f>+FEBRERO2021!K67</f>
        <v>9835136</v>
      </c>
      <c r="J67" s="29">
        <f>+J68+J69+J70+J71</f>
        <v>13340637</v>
      </c>
      <c r="K67" s="29">
        <f t="shared" si="3"/>
        <v>23175773</v>
      </c>
      <c r="L67" s="29">
        <f>+FEBRERO2021!N67</f>
        <v>9835136</v>
      </c>
      <c r="M67" s="29">
        <f>+M68+M69+M70+M71</f>
        <v>13340637</v>
      </c>
      <c r="N67" s="29">
        <f t="shared" si="4"/>
        <v>23175773</v>
      </c>
      <c r="O67" s="29">
        <f>+FEBRERO2021!Q67</f>
        <v>9835136</v>
      </c>
      <c r="P67" s="29">
        <f>+P68+P69+P70+P71</f>
        <v>11114897</v>
      </c>
      <c r="Q67" s="29">
        <f t="shared" si="5"/>
        <v>20950033</v>
      </c>
      <c r="R67" s="35">
        <f t="shared" si="0"/>
        <v>54071805</v>
      </c>
      <c r="S67" s="36">
        <f t="shared" si="1"/>
        <v>2225740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>
        <f>+FEBRERO2021!K68</f>
        <v>9476000</v>
      </c>
      <c r="J68" s="38">
        <v>3526700</v>
      </c>
      <c r="K68" s="38">
        <f t="shared" si="3"/>
        <v>13002700</v>
      </c>
      <c r="L68" s="38">
        <f>+FEBRERO2021!N68</f>
        <v>9476000</v>
      </c>
      <c r="M68" s="38">
        <v>3526700</v>
      </c>
      <c r="N68" s="38">
        <f t="shared" si="4"/>
        <v>13002700</v>
      </c>
      <c r="O68" s="38">
        <f>+FEBRERO2021!Q68</f>
        <v>9476000</v>
      </c>
      <c r="P68" s="38">
        <v>3526700</v>
      </c>
      <c r="Q68" s="38">
        <f t="shared" si="5"/>
        <v>13002700</v>
      </c>
      <c r="R68" s="39">
        <f t="shared" si="0"/>
        <v>43853300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+FEBRERO2021!K69</f>
        <v>0</v>
      </c>
      <c r="J69" s="38">
        <v>6900000</v>
      </c>
      <c r="K69" s="38">
        <f t="shared" si="3"/>
        <v>6900000</v>
      </c>
      <c r="L69" s="38">
        <f>+FEBRERO2021!N69</f>
        <v>0</v>
      </c>
      <c r="M69" s="38">
        <v>6900000</v>
      </c>
      <c r="N69" s="38">
        <f t="shared" si="4"/>
        <v>6900000</v>
      </c>
      <c r="O69" s="38">
        <f>+FEBRERO2021!Q69</f>
        <v>0</v>
      </c>
      <c r="P69" s="38">
        <v>6900000</v>
      </c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+FEBRERO2021!K70</f>
        <v>0</v>
      </c>
      <c r="J70" s="38"/>
      <c r="K70" s="38">
        <f t="shared" si="3"/>
        <v>0</v>
      </c>
      <c r="L70" s="38">
        <f>+FEBRERO2021!N70</f>
        <v>0</v>
      </c>
      <c r="M70" s="38"/>
      <c r="N70" s="38">
        <f t="shared" si="4"/>
        <v>0</v>
      </c>
      <c r="O70" s="38">
        <f>+FEBRERO2021!Q70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+FEBRERO2021!K71</f>
        <v>359136</v>
      </c>
      <c r="J71" s="38">
        <f>J72+J73+J74+J75+J76+J77+J78+J79+J80+J81+J82+J83+J84+J85</f>
        <v>2913937</v>
      </c>
      <c r="K71" s="38">
        <f t="shared" si="3"/>
        <v>3273073</v>
      </c>
      <c r="L71" s="38">
        <f>+FEBRERO2021!N71</f>
        <v>359136</v>
      </c>
      <c r="M71" s="38">
        <f>M72+M73+M74+M75+M76+M77+M78+M79+M80+M81+M82+M83+M84+M85</f>
        <v>2913937</v>
      </c>
      <c r="N71" s="38">
        <f t="shared" si="4"/>
        <v>3273073</v>
      </c>
      <c r="O71" s="38">
        <f>+FEBRERO2021!Q71</f>
        <v>359136</v>
      </c>
      <c r="P71" s="38">
        <f>P72+P73+P74+P75+P76+P77+P78+P79+P80+P81+P82+P83+P84+P85</f>
        <v>688197</v>
      </c>
      <c r="Q71" s="38">
        <f t="shared" si="5"/>
        <v>1047333</v>
      </c>
      <c r="R71" s="39">
        <f t="shared" si="0"/>
        <v>10118505</v>
      </c>
      <c r="S71" s="40">
        <f t="shared" si="1"/>
        <v>2225740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+FEBRERO2021!K72</f>
        <v>0</v>
      </c>
      <c r="J72" s="38">
        <v>646562</v>
      </c>
      <c r="K72" s="38">
        <f t="shared" si="3"/>
        <v>646562</v>
      </c>
      <c r="L72" s="38">
        <f>+FEBRERO2021!N72</f>
        <v>0</v>
      </c>
      <c r="M72" s="38">
        <f>215521+431041</f>
        <v>646562</v>
      </c>
      <c r="N72" s="38">
        <f t="shared" si="4"/>
        <v>646562</v>
      </c>
      <c r="O72" s="38">
        <f>+FEBRERO2021!Q72</f>
        <v>0</v>
      </c>
      <c r="P72" s="38">
        <v>215521</v>
      </c>
      <c r="Q72" s="38">
        <f t="shared" si="5"/>
        <v>215521</v>
      </c>
      <c r="R72" s="39">
        <f t="shared" si="0"/>
        <v>1939685</v>
      </c>
      <c r="S72" s="40">
        <f t="shared" si="1"/>
        <v>431041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+FEBRERO2021!K73</f>
        <v>0</v>
      </c>
      <c r="J73" s="38"/>
      <c r="K73" s="38">
        <f t="shared" si="3"/>
        <v>0</v>
      </c>
      <c r="L73" s="38">
        <f>+FEBRERO2021!N73</f>
        <v>0</v>
      </c>
      <c r="M73" s="38"/>
      <c r="N73" s="38">
        <f t="shared" si="4"/>
        <v>0</v>
      </c>
      <c r="O73" s="38">
        <f>+FEBRERO2021!Q73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+FEBRERO2021!K74</f>
        <v>0</v>
      </c>
      <c r="J74" s="38">
        <v>561573</v>
      </c>
      <c r="K74" s="38">
        <f t="shared" si="3"/>
        <v>561573</v>
      </c>
      <c r="L74" s="38">
        <f>+FEBRERO2021!N74</f>
        <v>0</v>
      </c>
      <c r="M74" s="38">
        <f>146946+414627</f>
        <v>561573</v>
      </c>
      <c r="N74" s="38">
        <f t="shared" si="4"/>
        <v>561573</v>
      </c>
      <c r="O74" s="38">
        <f>+FEBRERO2021!Q74</f>
        <v>0</v>
      </c>
      <c r="P74" s="38">
        <v>146946</v>
      </c>
      <c r="Q74" s="38">
        <f t="shared" si="5"/>
        <v>146946</v>
      </c>
      <c r="R74" s="39">
        <f t="shared" si="0"/>
        <v>1897222</v>
      </c>
      <c r="S74" s="40">
        <f t="shared" si="1"/>
        <v>414627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+FEBRERO2021!K75</f>
        <v>0</v>
      </c>
      <c r="J75" s="38"/>
      <c r="K75" s="38">
        <f t="shared" si="3"/>
        <v>0</v>
      </c>
      <c r="L75" s="38">
        <f>+FEBRERO2021!N75</f>
        <v>0</v>
      </c>
      <c r="M75" s="38"/>
      <c r="N75" s="38">
        <f t="shared" si="4"/>
        <v>0</v>
      </c>
      <c r="O75" s="38">
        <f>+FEBRERO2021!Q75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+FEBRERO2021!K76</f>
        <v>0</v>
      </c>
      <c r="J76" s="38">
        <v>72237</v>
      </c>
      <c r="K76" s="38">
        <f t="shared" si="3"/>
        <v>72237</v>
      </c>
      <c r="L76" s="38">
        <f>+FEBRERO2021!N76</f>
        <v>0</v>
      </c>
      <c r="M76" s="38">
        <f>19593+52644</f>
        <v>72237</v>
      </c>
      <c r="N76" s="38">
        <f t="shared" si="4"/>
        <v>72237</v>
      </c>
      <c r="O76" s="38">
        <f>+FEBRERO2021!Q76</f>
        <v>0</v>
      </c>
      <c r="P76" s="38">
        <v>19593</v>
      </c>
      <c r="Q76" s="38">
        <f t="shared" si="5"/>
        <v>19593</v>
      </c>
      <c r="R76" s="39">
        <f t="shared" ref="R76:R141" si="10">+H76-K76</f>
        <v>243629</v>
      </c>
      <c r="S76" s="40">
        <f t="shared" ref="S76:S141" si="11">+N76-Q76</f>
        <v>52644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+FEBRERO2021!K77</f>
        <v>0</v>
      </c>
      <c r="J77" s="38">
        <v>463623</v>
      </c>
      <c r="K77" s="38">
        <f t="shared" ref="K77:K142" si="13">+I77+J77</f>
        <v>463623</v>
      </c>
      <c r="L77" s="38">
        <f>+FEBRERO2021!N77</f>
        <v>0</v>
      </c>
      <c r="M77" s="38">
        <v>463623</v>
      </c>
      <c r="N77" s="38">
        <f t="shared" ref="N77:N142" si="14">+L77+M77</f>
        <v>463623</v>
      </c>
      <c r="O77" s="38">
        <f>+FEBRERO2021!Q77</f>
        <v>0</v>
      </c>
      <c r="P77" s="38"/>
      <c r="Q77" s="38">
        <f t="shared" ref="Q77:Q142" si="15">+O77+P77</f>
        <v>0</v>
      </c>
      <c r="R77" s="39">
        <f t="shared" si="10"/>
        <v>231811</v>
      </c>
      <c r="S77" s="40">
        <f t="shared" si="11"/>
        <v>463623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+FEBRERO2021!K78</f>
        <v>0</v>
      </c>
      <c r="J78" s="38">
        <v>1169942</v>
      </c>
      <c r="K78" s="38">
        <f t="shared" si="13"/>
        <v>1169942</v>
      </c>
      <c r="L78" s="38">
        <f>+FEBRERO2021!N78</f>
        <v>0</v>
      </c>
      <c r="M78" s="38">
        <f>306137+863805</f>
        <v>1169942</v>
      </c>
      <c r="N78" s="38">
        <f t="shared" si="14"/>
        <v>1169942</v>
      </c>
      <c r="O78" s="38">
        <f>+FEBRERO2021!Q78</f>
        <v>0</v>
      </c>
      <c r="P78" s="38">
        <v>306137</v>
      </c>
      <c r="Q78" s="38">
        <f t="shared" si="15"/>
        <v>306137</v>
      </c>
      <c r="R78" s="39">
        <f t="shared" si="10"/>
        <v>4010478</v>
      </c>
      <c r="S78" s="40">
        <f t="shared" si="11"/>
        <v>863805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+FEBRERO2021!K79</f>
        <v>0</v>
      </c>
      <c r="J79" s="38"/>
      <c r="K79" s="38">
        <f t="shared" si="13"/>
        <v>0</v>
      </c>
      <c r="L79" s="38">
        <f>+FEBRERO2021!N79</f>
        <v>0</v>
      </c>
      <c r="M79" s="38"/>
      <c r="N79" s="38">
        <f t="shared" si="14"/>
        <v>0</v>
      </c>
      <c r="O79" s="38">
        <f>+FEBRERO2021!Q79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+FEBRERO2021!K80</f>
        <v>146228</v>
      </c>
      <c r="J80" s="38"/>
      <c r="K80" s="38">
        <f t="shared" si="13"/>
        <v>146228</v>
      </c>
      <c r="L80" s="38">
        <f>+FEBRERO2021!N80</f>
        <v>146228</v>
      </c>
      <c r="M80" s="38"/>
      <c r="N80" s="38">
        <f t="shared" si="14"/>
        <v>146228</v>
      </c>
      <c r="O80" s="38">
        <f>+FEBRERO2021!Q80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+FEBRERO2021!K81</f>
        <v>212908</v>
      </c>
      <c r="J81" s="38"/>
      <c r="K81" s="38">
        <f t="shared" si="13"/>
        <v>212908</v>
      </c>
      <c r="L81" s="38">
        <f>+FEBRERO2021!N81</f>
        <v>212908</v>
      </c>
      <c r="M81" s="38"/>
      <c r="N81" s="38">
        <f t="shared" si="14"/>
        <v>212908</v>
      </c>
      <c r="O81" s="38">
        <f>+FEBRERO2021!Q81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+FEBRERO2021!K82</f>
        <v>0</v>
      </c>
      <c r="J82" s="38"/>
      <c r="K82" s="38">
        <f t="shared" si="13"/>
        <v>0</v>
      </c>
      <c r="L82" s="38">
        <f>+FEBRERO2021!N82</f>
        <v>0</v>
      </c>
      <c r="M82" s="38"/>
      <c r="N82" s="38">
        <f t="shared" si="14"/>
        <v>0</v>
      </c>
      <c r="O82" s="38">
        <f>+FEBRERO2021!Q82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+FEBRERO2021!K83</f>
        <v>0</v>
      </c>
      <c r="J83" s="38"/>
      <c r="K83" s="38">
        <f t="shared" si="13"/>
        <v>0</v>
      </c>
      <c r="L83" s="38">
        <f>+FEBRERO2021!N83</f>
        <v>0</v>
      </c>
      <c r="M83" s="38"/>
      <c r="N83" s="38">
        <f t="shared" si="14"/>
        <v>0</v>
      </c>
      <c r="O83" s="38">
        <f>+FEBRERO2021!Q83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+FEBRERO2021!K84</f>
        <v>0</v>
      </c>
      <c r="J84" s="38"/>
      <c r="K84" s="38">
        <f t="shared" si="13"/>
        <v>0</v>
      </c>
      <c r="L84" s="38">
        <f>+FEBRERO2021!N84</f>
        <v>0</v>
      </c>
      <c r="M84" s="38"/>
      <c r="N84" s="38">
        <f t="shared" si="14"/>
        <v>0</v>
      </c>
      <c r="O84" s="38">
        <f>+FEBRERO2021!Q84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+FEBRERO2021!K85</f>
        <v>0</v>
      </c>
      <c r="J85" s="38">
        <f>J86</f>
        <v>0</v>
      </c>
      <c r="K85" s="38">
        <f t="shared" si="13"/>
        <v>0</v>
      </c>
      <c r="L85" s="38">
        <f>+FEBRERO2021!N85</f>
        <v>0</v>
      </c>
      <c r="M85" s="38">
        <f>M86</f>
        <v>0</v>
      </c>
      <c r="N85" s="38">
        <f t="shared" si="14"/>
        <v>0</v>
      </c>
      <c r="O85" s="38">
        <f>+FEBRERO2021!Q85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+FEBRERO2021!K86</f>
        <v>0</v>
      </c>
      <c r="J86" s="38"/>
      <c r="K86" s="38">
        <f t="shared" si="13"/>
        <v>0</v>
      </c>
      <c r="L86" s="38">
        <f>+FEBRERO2021!N86</f>
        <v>0</v>
      </c>
      <c r="M86" s="38"/>
      <c r="N86" s="38">
        <f t="shared" si="14"/>
        <v>0</v>
      </c>
      <c r="O86" s="38">
        <f>+FEBRERO2021!Q86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27313724.760000002</v>
      </c>
      <c r="E87" s="29">
        <f>SUM(E88:E90)</f>
        <v>25604000</v>
      </c>
      <c r="F87" s="29">
        <f>SUM(F88:F90)</f>
        <v>0</v>
      </c>
      <c r="G87" s="29">
        <f>SUM(G88:G90)</f>
        <v>0</v>
      </c>
      <c r="H87" s="65">
        <f t="shared" si="12"/>
        <v>516633724.75999999</v>
      </c>
      <c r="I87" s="29">
        <f>+FEBRERO2021!K87</f>
        <v>454743000</v>
      </c>
      <c r="J87" s="29">
        <f>SUM(J88:J90)</f>
        <v>17006242</v>
      </c>
      <c r="K87" s="29">
        <f t="shared" si="13"/>
        <v>471749242</v>
      </c>
      <c r="L87" s="29">
        <f>+FEBRERO2021!N87</f>
        <v>91060000</v>
      </c>
      <c r="M87" s="29">
        <f>SUM(M88:M90)</f>
        <v>55188798</v>
      </c>
      <c r="N87" s="29">
        <f t="shared" si="14"/>
        <v>146248798</v>
      </c>
      <c r="O87" s="29">
        <f>+FEBRERO2021!Q87</f>
        <v>91060000</v>
      </c>
      <c r="P87" s="29">
        <f>SUM(P88:P90)</f>
        <v>55188798</v>
      </c>
      <c r="Q87" s="29">
        <f t="shared" si="15"/>
        <v>146248798</v>
      </c>
      <c r="R87" s="35">
        <f t="shared" si="10"/>
        <v>44884482.75999999</v>
      </c>
      <c r="S87" s="36">
        <f t="shared" si="11"/>
        <v>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+FEBRERO2021!K88</f>
        <v>0</v>
      </c>
      <c r="J88" s="38"/>
      <c r="K88" s="38">
        <f t="shared" si="13"/>
        <v>0</v>
      </c>
      <c r="L88" s="38">
        <f>+FEBRERO2021!N88</f>
        <v>0</v>
      </c>
      <c r="M88" s="38"/>
      <c r="N88" s="38">
        <f t="shared" si="14"/>
        <v>0</v>
      </c>
      <c r="O88" s="38">
        <f>+FEBRERO2021!Q88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v>17313724.760000002</v>
      </c>
      <c r="E89" s="38">
        <v>25604000</v>
      </c>
      <c r="F89" s="38"/>
      <c r="G89" s="38"/>
      <c r="H89" s="64">
        <f t="shared" si="12"/>
        <v>242633724.75999999</v>
      </c>
      <c r="I89" s="38">
        <f>+FEBRERO2021!K89</f>
        <v>197113000</v>
      </c>
      <c r="J89" s="38">
        <f>12007000+149242</f>
        <v>12156242</v>
      </c>
      <c r="K89" s="38">
        <f t="shared" si="13"/>
        <v>209269242</v>
      </c>
      <c r="L89" s="38">
        <f>+FEBRERO2021!N89</f>
        <v>45310000</v>
      </c>
      <c r="M89" s="38">
        <f>28299000+39798</f>
        <v>28338798</v>
      </c>
      <c r="N89" s="38">
        <f t="shared" si="14"/>
        <v>73648798</v>
      </c>
      <c r="O89" s="38">
        <f>+FEBRERO2021!Q89</f>
        <v>45310000</v>
      </c>
      <c r="P89" s="38">
        <f>28299000+39798</f>
        <v>28338798</v>
      </c>
      <c r="Q89" s="38">
        <f t="shared" si="15"/>
        <v>73648798</v>
      </c>
      <c r="R89" s="39">
        <f t="shared" si="10"/>
        <v>33364482.75999999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v>10000000</v>
      </c>
      <c r="E90" s="38"/>
      <c r="F90" s="38"/>
      <c r="G90" s="38"/>
      <c r="H90" s="64">
        <f t="shared" si="12"/>
        <v>274000000</v>
      </c>
      <c r="I90" s="38">
        <f>+FEBRERO2021!K90</f>
        <v>257630000</v>
      </c>
      <c r="J90" s="38">
        <v>4850000</v>
      </c>
      <c r="K90" s="38">
        <f t="shared" si="13"/>
        <v>262480000</v>
      </c>
      <c r="L90" s="38">
        <f>+FEBRERO2021!N90</f>
        <v>45750000</v>
      </c>
      <c r="M90" s="38">
        <v>26850000</v>
      </c>
      <c r="N90" s="38">
        <f t="shared" si="14"/>
        <v>72600000</v>
      </c>
      <c r="O90" s="38">
        <f>+FEBRERO2021!Q90</f>
        <v>45750000</v>
      </c>
      <c r="P90" s="38">
        <v>26850000</v>
      </c>
      <c r="Q90" s="38">
        <f t="shared" si="15"/>
        <v>72600000</v>
      </c>
      <c r="R90" s="39">
        <f t="shared" si="10"/>
        <v>11520000</v>
      </c>
      <c r="S90" s="40">
        <f t="shared" si="11"/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0</v>
      </c>
      <c r="H91" s="65">
        <f t="shared" si="12"/>
        <v>10686308</v>
      </c>
      <c r="I91" s="29">
        <f>+FEBRERO2021!K91</f>
        <v>1475860</v>
      </c>
      <c r="J91" s="29">
        <f>+J92+J98</f>
        <v>746121</v>
      </c>
      <c r="K91" s="29">
        <f t="shared" si="13"/>
        <v>2221981</v>
      </c>
      <c r="L91" s="29">
        <f>+FEBRERO2021!N91</f>
        <v>737930</v>
      </c>
      <c r="M91" s="29">
        <f>+M92+M98</f>
        <v>1451352</v>
      </c>
      <c r="N91" s="29">
        <f t="shared" si="14"/>
        <v>2189282</v>
      </c>
      <c r="O91" s="29">
        <f>+FEBRERO2021!Q91</f>
        <v>737930</v>
      </c>
      <c r="P91" s="29">
        <f>+P92+P98</f>
        <v>1178860</v>
      </c>
      <c r="Q91" s="29">
        <f t="shared" si="15"/>
        <v>1916790</v>
      </c>
      <c r="R91" s="35">
        <f t="shared" si="10"/>
        <v>8464327</v>
      </c>
      <c r="S91" s="36">
        <f t="shared" si="11"/>
        <v>272492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+FEBRERO2021!K92</f>
        <v>0</v>
      </c>
      <c r="J92" s="38">
        <f>SUM(J93:J97)</f>
        <v>0</v>
      </c>
      <c r="K92" s="38">
        <f t="shared" si="13"/>
        <v>0</v>
      </c>
      <c r="L92" s="38">
        <f>+FEBRERO2021!N92</f>
        <v>0</v>
      </c>
      <c r="M92" s="38">
        <f>SUM(M93:M97)</f>
        <v>0</v>
      </c>
      <c r="N92" s="38">
        <f t="shared" si="14"/>
        <v>0</v>
      </c>
      <c r="O92" s="38">
        <f>+FEBRERO2021!Q92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+FEBRERO2021!K93</f>
        <v>0</v>
      </c>
      <c r="J93" s="38"/>
      <c r="K93" s="38">
        <f t="shared" si="13"/>
        <v>0</v>
      </c>
      <c r="L93" s="38">
        <f>+FEBRERO2021!N93</f>
        <v>0</v>
      </c>
      <c r="M93" s="38"/>
      <c r="N93" s="38">
        <f t="shared" si="14"/>
        <v>0</v>
      </c>
      <c r="O93" s="38">
        <f>+FEBRERO2021!Q93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+FEBRERO2021!K94</f>
        <v>0</v>
      </c>
      <c r="J94" s="38"/>
      <c r="K94" s="38">
        <f t="shared" si="13"/>
        <v>0</v>
      </c>
      <c r="L94" s="38">
        <f>+FEBRERO2021!N94</f>
        <v>0</v>
      </c>
      <c r="M94" s="38"/>
      <c r="N94" s="38">
        <f t="shared" si="14"/>
        <v>0</v>
      </c>
      <c r="O94" s="38">
        <f>+FEBRERO2021!Q94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+FEBRERO2021!K95</f>
        <v>0</v>
      </c>
      <c r="J95" s="38"/>
      <c r="K95" s="38">
        <f t="shared" si="13"/>
        <v>0</v>
      </c>
      <c r="L95" s="38">
        <f>+FEBRERO2021!N95</f>
        <v>0</v>
      </c>
      <c r="M95" s="38"/>
      <c r="N95" s="38">
        <f t="shared" si="14"/>
        <v>0</v>
      </c>
      <c r="O95" s="38">
        <f>+FEBRERO2021!Q95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+FEBRERO2021!K96</f>
        <v>0</v>
      </c>
      <c r="J96" s="38"/>
      <c r="K96" s="38">
        <f t="shared" si="13"/>
        <v>0</v>
      </c>
      <c r="L96" s="38">
        <f>+FEBRERO2021!N96</f>
        <v>0</v>
      </c>
      <c r="M96" s="38"/>
      <c r="N96" s="38">
        <f t="shared" si="14"/>
        <v>0</v>
      </c>
      <c r="O96" s="38">
        <f>+FEBRERO2021!Q96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+FEBRERO2021!K97</f>
        <v>0</v>
      </c>
      <c r="J97" s="38"/>
      <c r="K97" s="38">
        <f t="shared" si="13"/>
        <v>0</v>
      </c>
      <c r="L97" s="38">
        <f>+FEBRERO2021!N97</f>
        <v>0</v>
      </c>
      <c r="M97" s="38"/>
      <c r="N97" s="38">
        <f t="shared" si="14"/>
        <v>0</v>
      </c>
      <c r="O97" s="38">
        <f>+FEBRERO2021!Q97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0</v>
      </c>
      <c r="H98" s="64">
        <f t="shared" si="12"/>
        <v>10686308</v>
      </c>
      <c r="I98" s="38">
        <f>+FEBRERO2021!K98</f>
        <v>1475860</v>
      </c>
      <c r="J98" s="37">
        <f>SUM(J99:J104)</f>
        <v>746121</v>
      </c>
      <c r="K98" s="38">
        <f t="shared" si="13"/>
        <v>2221981</v>
      </c>
      <c r="L98" s="38">
        <f>+FEBRERO2021!N98</f>
        <v>737930</v>
      </c>
      <c r="M98" s="37">
        <f>SUM(M99:M104)</f>
        <v>1451352</v>
      </c>
      <c r="N98" s="38">
        <f t="shared" si="14"/>
        <v>2189282</v>
      </c>
      <c r="O98" s="38">
        <f>+FEBRERO2021!Q98</f>
        <v>737930</v>
      </c>
      <c r="P98" s="37">
        <f>SUM(P99:P104)</f>
        <v>1178860</v>
      </c>
      <c r="Q98" s="38">
        <f t="shared" si="15"/>
        <v>1916790</v>
      </c>
      <c r="R98" s="39">
        <f t="shared" si="10"/>
        <v>8464327</v>
      </c>
      <c r="S98" s="40">
        <f t="shared" si="11"/>
        <v>272492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/>
      <c r="H99" s="64">
        <f t="shared" si="12"/>
        <v>4834560</v>
      </c>
      <c r="I99" s="38">
        <f>+FEBRERO2021!K99</f>
        <v>805760</v>
      </c>
      <c r="J99" s="38">
        <v>299830</v>
      </c>
      <c r="K99" s="38">
        <f t="shared" si="13"/>
        <v>1105590</v>
      </c>
      <c r="L99" s="38">
        <f>+FEBRERO2021!N99</f>
        <v>402880</v>
      </c>
      <c r="M99" s="38">
        <v>702710</v>
      </c>
      <c r="N99" s="38">
        <f t="shared" si="14"/>
        <v>1105590</v>
      </c>
      <c r="O99" s="38">
        <f>+FEBRERO2021!Q99</f>
        <v>402880</v>
      </c>
      <c r="P99" s="38">
        <v>702710</v>
      </c>
      <c r="Q99" s="38">
        <f t="shared" si="15"/>
        <v>1105590</v>
      </c>
      <c r="R99" s="39">
        <f t="shared" si="10"/>
        <v>3728970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/>
      <c r="H100" s="64">
        <f t="shared" si="12"/>
        <v>1745400</v>
      </c>
      <c r="I100" s="38">
        <f>+FEBRERO2021!K100</f>
        <v>290900</v>
      </c>
      <c r="J100" s="38"/>
      <c r="K100" s="38">
        <f t="shared" si="13"/>
        <v>290900</v>
      </c>
      <c r="L100" s="38">
        <f>+FEBRERO2021!N100</f>
        <v>145450</v>
      </c>
      <c r="M100" s="38">
        <v>145450</v>
      </c>
      <c r="N100" s="38">
        <f t="shared" si="14"/>
        <v>290900</v>
      </c>
      <c r="O100" s="38">
        <f>+FEBRERO2021!Q100</f>
        <v>145450</v>
      </c>
      <c r="P100" s="38">
        <v>145450</v>
      </c>
      <c r="Q100" s="38">
        <f t="shared" si="15"/>
        <v>290900</v>
      </c>
      <c r="R100" s="39">
        <f t="shared" si="10"/>
        <v>1454500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/>
      <c r="H101" s="64">
        <f t="shared" si="12"/>
        <v>1634954</v>
      </c>
      <c r="I101" s="38">
        <f>+FEBRERO2021!K101</f>
        <v>0</v>
      </c>
      <c r="J101" s="38">
        <v>272492</v>
      </c>
      <c r="K101" s="38">
        <f t="shared" si="13"/>
        <v>272492</v>
      </c>
      <c r="L101" s="38">
        <f>+FEBRERO2021!N101</f>
        <v>0</v>
      </c>
      <c r="M101" s="38">
        <v>272492</v>
      </c>
      <c r="N101" s="38">
        <f t="shared" si="14"/>
        <v>272492</v>
      </c>
      <c r="O101" s="38">
        <f>+FEBRERO2021!Q101</f>
        <v>0</v>
      </c>
      <c r="P101" s="38"/>
      <c r="Q101" s="38">
        <f t="shared" si="15"/>
        <v>0</v>
      </c>
      <c r="R101" s="39">
        <f t="shared" si="10"/>
        <v>1362462</v>
      </c>
      <c r="S101" s="40">
        <f t="shared" si="11"/>
        <v>272492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+FEBRERO2021!K102</f>
        <v>0</v>
      </c>
      <c r="J102" s="38"/>
      <c r="K102" s="38">
        <f t="shared" si="13"/>
        <v>0</v>
      </c>
      <c r="L102" s="38">
        <f>+FEBRERO2021!N102</f>
        <v>0</v>
      </c>
      <c r="M102" s="38"/>
      <c r="N102" s="38">
        <f t="shared" si="14"/>
        <v>0</v>
      </c>
      <c r="O102" s="38">
        <f>+FEBRERO2021!Q102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/>
      <c r="H103" s="64">
        <f t="shared" si="12"/>
        <v>2275200</v>
      </c>
      <c r="I103" s="38">
        <f>+FEBRERO2021!K103</f>
        <v>379200</v>
      </c>
      <c r="J103" s="38">
        <v>141100</v>
      </c>
      <c r="K103" s="38">
        <f t="shared" si="13"/>
        <v>520300</v>
      </c>
      <c r="L103" s="38">
        <f>+FEBRERO2021!N103</f>
        <v>189600</v>
      </c>
      <c r="M103" s="38">
        <v>330700</v>
      </c>
      <c r="N103" s="38">
        <f t="shared" si="14"/>
        <v>520300</v>
      </c>
      <c r="O103" s="38">
        <f>+FEBRERO2021!Q103</f>
        <v>189600</v>
      </c>
      <c r="P103" s="38">
        <v>330700</v>
      </c>
      <c r="Q103" s="38">
        <f t="shared" si="15"/>
        <v>520300</v>
      </c>
      <c r="R103" s="39">
        <f t="shared" si="10"/>
        <v>1754900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+FEBRERO2021!K104</f>
        <v>0</v>
      </c>
      <c r="J104" s="38">
        <v>32699</v>
      </c>
      <c r="K104" s="38">
        <f t="shared" si="13"/>
        <v>32699</v>
      </c>
      <c r="L104" s="38">
        <f>+FEBRERO2021!N104</f>
        <v>0</v>
      </c>
      <c r="M104" s="38"/>
      <c r="N104" s="38">
        <f t="shared" si="14"/>
        <v>0</v>
      </c>
      <c r="O104" s="38">
        <f>+FEBRERO2021!Q104</f>
        <v>0</v>
      </c>
      <c r="P104" s="38"/>
      <c r="Q104" s="38">
        <f t="shared" si="15"/>
        <v>0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0</v>
      </c>
      <c r="F105" s="29">
        <f>+F106+F111</f>
        <v>0</v>
      </c>
      <c r="G105" s="29">
        <f>+G106+G111</f>
        <v>0</v>
      </c>
      <c r="H105" s="65">
        <f t="shared" si="12"/>
        <v>13769717</v>
      </c>
      <c r="I105" s="29">
        <f>+FEBRERO2021!K105</f>
        <v>1552060</v>
      </c>
      <c r="J105" s="29">
        <f>+J106+J111</f>
        <v>1680676</v>
      </c>
      <c r="K105" s="29">
        <f t="shared" si="13"/>
        <v>3232736</v>
      </c>
      <c r="L105" s="29">
        <f>+FEBRERO2021!N105</f>
        <v>776030</v>
      </c>
      <c r="M105" s="29">
        <f>+M106+M111</f>
        <v>2456706</v>
      </c>
      <c r="N105" s="29">
        <f t="shared" si="14"/>
        <v>3232736</v>
      </c>
      <c r="O105" s="29">
        <f>+FEBRERO2021!Q105</f>
        <v>776030</v>
      </c>
      <c r="P105" s="29">
        <f>+P106+P111</f>
        <v>1793409</v>
      </c>
      <c r="Q105" s="29">
        <f t="shared" si="15"/>
        <v>2569439</v>
      </c>
      <c r="R105" s="35">
        <f t="shared" si="10"/>
        <v>10536981</v>
      </c>
      <c r="S105" s="36">
        <f t="shared" si="11"/>
        <v>663297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+FEBRERO2021!K106</f>
        <v>0</v>
      </c>
      <c r="J106" s="38">
        <f>SUM(J107:J110)</f>
        <v>0</v>
      </c>
      <c r="K106" s="38">
        <f t="shared" si="13"/>
        <v>0</v>
      </c>
      <c r="L106" s="38">
        <f>+FEBRERO2021!N106</f>
        <v>0</v>
      </c>
      <c r="M106" s="38">
        <f>SUM(M107:M110)</f>
        <v>0</v>
      </c>
      <c r="N106" s="38">
        <f t="shared" si="14"/>
        <v>0</v>
      </c>
      <c r="O106" s="38">
        <f>+FEBRERO2021!Q106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+FEBRERO2021!K107</f>
        <v>0</v>
      </c>
      <c r="J107" s="38"/>
      <c r="K107" s="38">
        <f t="shared" si="13"/>
        <v>0</v>
      </c>
      <c r="L107" s="38">
        <f>+FEBRERO2021!N107</f>
        <v>0</v>
      </c>
      <c r="M107" s="38"/>
      <c r="N107" s="38">
        <f t="shared" si="14"/>
        <v>0</v>
      </c>
      <c r="O107" s="38">
        <f>+FEBRERO2021!Q107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+FEBRERO2021!K108</f>
        <v>0</v>
      </c>
      <c r="J108" s="38"/>
      <c r="K108" s="38">
        <f t="shared" si="13"/>
        <v>0</v>
      </c>
      <c r="L108" s="38">
        <f>+FEBRERO2021!N108</f>
        <v>0</v>
      </c>
      <c r="M108" s="38"/>
      <c r="N108" s="38">
        <f t="shared" si="14"/>
        <v>0</v>
      </c>
      <c r="O108" s="38">
        <f>+FEBRERO2021!Q108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+FEBRERO2021!K109</f>
        <v>0</v>
      </c>
      <c r="J109" s="38"/>
      <c r="K109" s="38">
        <f t="shared" si="13"/>
        <v>0</v>
      </c>
      <c r="L109" s="38">
        <f>+FEBRERO2021!N109</f>
        <v>0</v>
      </c>
      <c r="M109" s="38"/>
      <c r="N109" s="38">
        <f t="shared" si="14"/>
        <v>0</v>
      </c>
      <c r="O109" s="38">
        <f>+FEBRERO2021!Q109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+FEBRERO2021!K110</f>
        <v>0</v>
      </c>
      <c r="J110" s="38"/>
      <c r="K110" s="38">
        <f t="shared" si="13"/>
        <v>0</v>
      </c>
      <c r="L110" s="38">
        <f>+FEBRERO2021!N110</f>
        <v>0</v>
      </c>
      <c r="M110" s="38"/>
      <c r="N110" s="38">
        <f t="shared" si="14"/>
        <v>0</v>
      </c>
      <c r="O110" s="38">
        <f>+FEBRERO2021!Q110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0</v>
      </c>
      <c r="F111" s="38">
        <f>SUM(F112:F119)</f>
        <v>0</v>
      </c>
      <c r="G111" s="38">
        <f>SUM(G112:G119)</f>
        <v>0</v>
      </c>
      <c r="H111" s="64">
        <f t="shared" si="12"/>
        <v>13769717</v>
      </c>
      <c r="I111" s="38">
        <f>+FEBRERO2021!K111</f>
        <v>1552060</v>
      </c>
      <c r="J111" s="38">
        <f>SUM(J112:J119)</f>
        <v>1680676</v>
      </c>
      <c r="K111" s="38">
        <f t="shared" si="13"/>
        <v>3232736</v>
      </c>
      <c r="L111" s="38">
        <f>+FEBRERO2021!N111</f>
        <v>776030</v>
      </c>
      <c r="M111" s="38">
        <f>SUM(M112:M119)</f>
        <v>2456706</v>
      </c>
      <c r="N111" s="38">
        <f t="shared" si="14"/>
        <v>3232736</v>
      </c>
      <c r="O111" s="38">
        <f>+FEBRERO2021!Q111</f>
        <v>776030</v>
      </c>
      <c r="P111" s="38">
        <f>SUM(P112:P119)</f>
        <v>1793409</v>
      </c>
      <c r="Q111" s="38">
        <f t="shared" si="15"/>
        <v>2569439</v>
      </c>
      <c r="R111" s="39">
        <f t="shared" si="10"/>
        <v>10536981</v>
      </c>
      <c r="S111" s="40">
        <f t="shared" si="11"/>
        <v>663297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+FEBRERO2021!K112</f>
        <v>0</v>
      </c>
      <c r="J112" s="38"/>
      <c r="K112" s="38">
        <f t="shared" si="13"/>
        <v>0</v>
      </c>
      <c r="L112" s="38">
        <f>+FEBRERO2021!N112</f>
        <v>0</v>
      </c>
      <c r="M112" s="38"/>
      <c r="N112" s="38">
        <f t="shared" si="14"/>
        <v>0</v>
      </c>
      <c r="O112" s="38">
        <f>+FEBRERO2021!Q112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+FEBRERO2021!K113</f>
        <v>846460</v>
      </c>
      <c r="J113" s="38">
        <v>423230</v>
      </c>
      <c r="K113" s="38">
        <f t="shared" si="13"/>
        <v>1269690</v>
      </c>
      <c r="L113" s="38">
        <f>+FEBRERO2021!N113</f>
        <v>423230</v>
      </c>
      <c r="M113" s="38">
        <v>846460</v>
      </c>
      <c r="N113" s="38">
        <f t="shared" si="14"/>
        <v>1269690</v>
      </c>
      <c r="O113" s="38">
        <f>+FEBRERO2021!Q113</f>
        <v>423230</v>
      </c>
      <c r="P113" s="38">
        <v>846460</v>
      </c>
      <c r="Q113" s="38">
        <f t="shared" si="15"/>
        <v>1269690</v>
      </c>
      <c r="R113" s="39">
        <f t="shared" si="10"/>
        <v>3809070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+FEBRERO2021!K114</f>
        <v>0</v>
      </c>
      <c r="J114" s="38">
        <v>994946</v>
      </c>
      <c r="K114" s="38">
        <f t="shared" si="13"/>
        <v>994946</v>
      </c>
      <c r="L114" s="38">
        <f>+FEBRERO2021!N114</f>
        <v>0</v>
      </c>
      <c r="M114" s="38">
        <f>994946</f>
        <v>994946</v>
      </c>
      <c r="N114" s="38">
        <f t="shared" si="14"/>
        <v>994946</v>
      </c>
      <c r="O114" s="38">
        <f>+FEBRERO2021!Q114</f>
        <v>0</v>
      </c>
      <c r="P114" s="38">
        <v>331649</v>
      </c>
      <c r="Q114" s="38">
        <f t="shared" si="15"/>
        <v>331649</v>
      </c>
      <c r="R114" s="39">
        <f t="shared" si="10"/>
        <v>2984837</v>
      </c>
      <c r="S114" s="40">
        <f t="shared" si="11"/>
        <v>663297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/>
      <c r="H115" s="64">
        <f t="shared" si="12"/>
        <v>1387200</v>
      </c>
      <c r="I115" s="38">
        <f>+FEBRERO2021!K115</f>
        <v>231200</v>
      </c>
      <c r="J115" s="38">
        <v>86000</v>
      </c>
      <c r="K115" s="38">
        <f t="shared" si="13"/>
        <v>317200</v>
      </c>
      <c r="L115" s="38">
        <f>+FEBRERO2021!N115</f>
        <v>115600</v>
      </c>
      <c r="M115" s="38">
        <v>201600</v>
      </c>
      <c r="N115" s="38">
        <f t="shared" si="14"/>
        <v>317200</v>
      </c>
      <c r="O115" s="38">
        <f>+FEBRERO2021!Q115</f>
        <v>115600</v>
      </c>
      <c r="P115" s="38">
        <v>201600</v>
      </c>
      <c r="Q115" s="38">
        <f t="shared" si="15"/>
        <v>317200</v>
      </c>
      <c r="R115" s="39">
        <f t="shared" si="10"/>
        <v>1070000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+FEBRERO2021!K116</f>
        <v>0</v>
      </c>
      <c r="J116" s="38"/>
      <c r="K116" s="38">
        <f t="shared" si="13"/>
        <v>0</v>
      </c>
      <c r="L116" s="38">
        <f>+FEBRERO2021!N116</f>
        <v>0</v>
      </c>
      <c r="M116" s="38"/>
      <c r="N116" s="38">
        <f t="shared" si="14"/>
        <v>0</v>
      </c>
      <c r="O116" s="38">
        <f>+FEBRERO2021!Q116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/>
      <c r="F117" s="38"/>
      <c r="G117" s="38"/>
      <c r="H117" s="64">
        <f t="shared" si="12"/>
        <v>477574</v>
      </c>
      <c r="I117" s="38">
        <f>+FEBRERO2021!K117</f>
        <v>0</v>
      </c>
      <c r="J117" s="38"/>
      <c r="K117" s="38">
        <f t="shared" si="13"/>
        <v>0</v>
      </c>
      <c r="L117" s="38">
        <f>+FEBRERO2021!N117</f>
        <v>0</v>
      </c>
      <c r="M117" s="38"/>
      <c r="N117" s="38">
        <f t="shared" si="14"/>
        <v>0</v>
      </c>
      <c r="O117" s="38">
        <f>+FEBRERO2021!Q117</f>
        <v>0</v>
      </c>
      <c r="P117" s="38"/>
      <c r="Q117" s="38">
        <f t="shared" si="15"/>
        <v>0</v>
      </c>
      <c r="R117" s="39">
        <f t="shared" ref="R117" si="17">+H117-K117</f>
        <v>477574</v>
      </c>
      <c r="S117" s="40">
        <f t="shared" ref="S117" si="18">+N117-Q117</f>
        <v>0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+FEBRERO2021!K118</f>
        <v>284600</v>
      </c>
      <c r="J118" s="38">
        <v>105900</v>
      </c>
      <c r="K118" s="38">
        <f t="shared" si="13"/>
        <v>390500</v>
      </c>
      <c r="L118" s="38">
        <f>+FEBRERO2021!N118</f>
        <v>142300</v>
      </c>
      <c r="M118" s="38">
        <v>248200</v>
      </c>
      <c r="N118" s="38">
        <f t="shared" si="14"/>
        <v>390500</v>
      </c>
      <c r="O118" s="38">
        <f>+FEBRERO2021!Q118</f>
        <v>142300</v>
      </c>
      <c r="P118" s="38">
        <v>248200</v>
      </c>
      <c r="Q118" s="38">
        <f t="shared" si="15"/>
        <v>390500</v>
      </c>
      <c r="R118" s="39">
        <f t="shared" si="10"/>
        <v>1317100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/>
      <c r="F119" s="38"/>
      <c r="G119" s="38"/>
      <c r="H119" s="64">
        <f t="shared" si="12"/>
        <v>1138800</v>
      </c>
      <c r="I119" s="38">
        <f>+FEBRERO2021!K119</f>
        <v>189800</v>
      </c>
      <c r="J119" s="38">
        <v>70600</v>
      </c>
      <c r="K119" s="38">
        <f t="shared" si="13"/>
        <v>260400</v>
      </c>
      <c r="L119" s="38">
        <f>+FEBRERO2021!N119</f>
        <v>94900</v>
      </c>
      <c r="M119" s="38">
        <v>165500</v>
      </c>
      <c r="N119" s="38">
        <f t="shared" si="14"/>
        <v>260400</v>
      </c>
      <c r="O119" s="38">
        <f>+FEBRERO2021!Q119</f>
        <v>94900</v>
      </c>
      <c r="P119" s="38">
        <v>165500</v>
      </c>
      <c r="Q119" s="38">
        <f t="shared" si="15"/>
        <v>260400</v>
      </c>
      <c r="R119" s="39">
        <f t="shared" si="10"/>
        <v>878400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79625180.049999997</v>
      </c>
      <c r="E120" s="29">
        <f>+E121+E144+E172</f>
        <v>0</v>
      </c>
      <c r="F120" s="29">
        <f>+F121+F144+F172</f>
        <v>0</v>
      </c>
      <c r="G120" s="29">
        <f>+G121+G144+G172</f>
        <v>5000000</v>
      </c>
      <c r="H120" s="65">
        <f t="shared" si="12"/>
        <v>415435290.05000001</v>
      </c>
      <c r="I120" s="29">
        <f>+FEBRERO2021!K120</f>
        <v>100473565.99000001</v>
      </c>
      <c r="J120" s="29">
        <f>+J121+J144+J172</f>
        <v>79735326</v>
      </c>
      <c r="K120" s="29">
        <f t="shared" si="13"/>
        <v>180208891.99000001</v>
      </c>
      <c r="L120" s="29">
        <f>+FEBRERO2021!N120</f>
        <v>10977643.99</v>
      </c>
      <c r="M120" s="29">
        <f>+M121+M144+M172</f>
        <v>84215594</v>
      </c>
      <c r="N120" s="29">
        <f t="shared" si="14"/>
        <v>95193237.989999995</v>
      </c>
      <c r="O120" s="29">
        <f>+FEBRERO2021!Q120</f>
        <v>10977643.99</v>
      </c>
      <c r="P120" s="29">
        <f>+P121+P144+P172</f>
        <v>32294406</v>
      </c>
      <c r="Q120" s="29">
        <f t="shared" si="15"/>
        <v>43272049.990000002</v>
      </c>
      <c r="R120" s="35">
        <f t="shared" si="10"/>
        <v>235226398.06</v>
      </c>
      <c r="S120" s="36">
        <f t="shared" si="11"/>
        <v>51921187.999999993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14318792.050000001</v>
      </c>
      <c r="E121" s="29">
        <f>+E122+E130+E142</f>
        <v>0</v>
      </c>
      <c r="F121" s="29">
        <f>+F122+F130+F142</f>
        <v>0</v>
      </c>
      <c r="G121" s="29">
        <f>+G122+G130+G142</f>
        <v>0</v>
      </c>
      <c r="H121" s="65">
        <f t="shared" si="12"/>
        <v>144324069.05000001</v>
      </c>
      <c r="I121" s="29">
        <f>+FEBRERO2021!K121</f>
        <v>72554243.99000001</v>
      </c>
      <c r="J121" s="29">
        <f>+J122+J130+J142</f>
        <v>2237389</v>
      </c>
      <c r="K121" s="29">
        <f t="shared" si="13"/>
        <v>74791632.99000001</v>
      </c>
      <c r="L121" s="29">
        <f>+FEBRERO2021!N121</f>
        <v>3968321.99</v>
      </c>
      <c r="M121" s="29">
        <f>+M122+M130+M142</f>
        <v>18412657</v>
      </c>
      <c r="N121" s="29">
        <f t="shared" si="14"/>
        <v>22380978.990000002</v>
      </c>
      <c r="O121" s="29">
        <f>+FEBRERO2021!Q121</f>
        <v>3968321.99</v>
      </c>
      <c r="P121" s="29">
        <f>+P122+P130+P142</f>
        <v>18412657</v>
      </c>
      <c r="Q121" s="29">
        <f t="shared" si="15"/>
        <v>22380978.990000002</v>
      </c>
      <c r="R121" s="35">
        <f t="shared" si="10"/>
        <v>69532436.060000002</v>
      </c>
      <c r="S121" s="36">
        <f t="shared" si="11"/>
        <v>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14318792.050000001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12"/>
        <v>26318792.050000001</v>
      </c>
      <c r="I122" s="29">
        <f>+FEBRERO2021!K122</f>
        <v>593322</v>
      </c>
      <c r="J122" s="29">
        <f>+J123+J124+J129</f>
        <v>0</v>
      </c>
      <c r="K122" s="29">
        <f t="shared" si="13"/>
        <v>593322</v>
      </c>
      <c r="L122" s="29">
        <f>+FEBRERO2021!N122</f>
        <v>593322</v>
      </c>
      <c r="M122" s="29">
        <f>+M123+M124+M129</f>
        <v>0</v>
      </c>
      <c r="N122" s="29">
        <f t="shared" si="14"/>
        <v>593322</v>
      </c>
      <c r="O122" s="29">
        <f>+FEBRERO2021!Q122</f>
        <v>593322</v>
      </c>
      <c r="P122" s="29">
        <f>+P123+P124+P129</f>
        <v>0</v>
      </c>
      <c r="Q122" s="29">
        <f t="shared" si="15"/>
        <v>593322</v>
      </c>
      <c r="R122" s="35">
        <f t="shared" si="10"/>
        <v>25725470.050000001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v>14318792.050000001</v>
      </c>
      <c r="E123" s="38"/>
      <c r="F123" s="38"/>
      <c r="G123" s="38"/>
      <c r="H123" s="64">
        <f t="shared" si="12"/>
        <v>15318792.050000001</v>
      </c>
      <c r="I123" s="38">
        <f>+FEBRERO2021!K123</f>
        <v>593322</v>
      </c>
      <c r="J123" s="38"/>
      <c r="K123" s="38">
        <f t="shared" si="13"/>
        <v>593322</v>
      </c>
      <c r="L123" s="38">
        <f>+FEBRERO2021!N123</f>
        <v>593322</v>
      </c>
      <c r="M123" s="38"/>
      <c r="N123" s="38">
        <f t="shared" si="14"/>
        <v>593322</v>
      </c>
      <c r="O123" s="38">
        <f>+FEBRERO2021!Q123</f>
        <v>593322</v>
      </c>
      <c r="P123" s="38"/>
      <c r="Q123" s="38">
        <f t="shared" si="15"/>
        <v>593322</v>
      </c>
      <c r="R123" s="39">
        <f t="shared" si="10"/>
        <v>14725470.050000001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12"/>
        <v>10000000</v>
      </c>
      <c r="I124" s="38">
        <f>+FEBRERO2021!K124</f>
        <v>0</v>
      </c>
      <c r="J124" s="38">
        <f>SUM(J125:J128)</f>
        <v>0</v>
      </c>
      <c r="K124" s="38">
        <f t="shared" si="13"/>
        <v>0</v>
      </c>
      <c r="L124" s="38">
        <f>+FEBRERO2021!N124</f>
        <v>0</v>
      </c>
      <c r="M124" s="38">
        <f>SUM(M125:M128)</f>
        <v>0</v>
      </c>
      <c r="N124" s="38">
        <f t="shared" si="14"/>
        <v>0</v>
      </c>
      <c r="O124" s="38">
        <f>+FEBRERO2021!Q124</f>
        <v>0</v>
      </c>
      <c r="P124" s="38">
        <f>SUM(P125:P128)</f>
        <v>0</v>
      </c>
      <c r="Q124" s="38">
        <f t="shared" si="15"/>
        <v>0</v>
      </c>
      <c r="R124" s="39">
        <f t="shared" si="10"/>
        <v>10000000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+FEBRERO2021!K125</f>
        <v>0</v>
      </c>
      <c r="J125" s="38"/>
      <c r="K125" s="38">
        <f t="shared" si="13"/>
        <v>0</v>
      </c>
      <c r="L125" s="38">
        <f>+FEBRERO2021!N125</f>
        <v>0</v>
      </c>
      <c r="M125" s="38"/>
      <c r="N125" s="38">
        <f t="shared" si="14"/>
        <v>0</v>
      </c>
      <c r="O125" s="38">
        <f>+FEBRERO2021!Q125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+FEBRERO2021!K126</f>
        <v>0</v>
      </c>
      <c r="J126" s="38"/>
      <c r="K126" s="38">
        <f t="shared" si="13"/>
        <v>0</v>
      </c>
      <c r="L126" s="38">
        <f>+FEBRERO2021!N126</f>
        <v>0</v>
      </c>
      <c r="M126" s="38"/>
      <c r="N126" s="38">
        <f t="shared" si="14"/>
        <v>0</v>
      </c>
      <c r="O126" s="38">
        <f>+FEBRERO2021!Q126</f>
        <v>0</v>
      </c>
      <c r="P126" s="38"/>
      <c r="Q126" s="38">
        <f t="shared" si="15"/>
        <v>0</v>
      </c>
      <c r="R126" s="39">
        <f t="shared" si="10"/>
        <v>4000000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12"/>
        <v>4000000</v>
      </c>
      <c r="I127" s="38">
        <f>+FEBRERO2021!K127</f>
        <v>0</v>
      </c>
      <c r="J127" s="38"/>
      <c r="K127" s="38">
        <f t="shared" si="13"/>
        <v>0</v>
      </c>
      <c r="L127" s="38">
        <f>+FEBRERO2021!N127</f>
        <v>0</v>
      </c>
      <c r="M127" s="38"/>
      <c r="N127" s="38">
        <f t="shared" si="14"/>
        <v>0</v>
      </c>
      <c r="O127" s="38">
        <f>+FEBRERO2021!Q127</f>
        <v>0</v>
      </c>
      <c r="P127" s="38"/>
      <c r="Q127" s="38">
        <f t="shared" si="15"/>
        <v>0</v>
      </c>
      <c r="R127" s="39">
        <f t="shared" si="10"/>
        <v>4000000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+FEBRERO2021!K128</f>
        <v>0</v>
      </c>
      <c r="J128" s="38"/>
      <c r="K128" s="38">
        <f t="shared" si="13"/>
        <v>0</v>
      </c>
      <c r="L128" s="38">
        <f>+FEBRERO2021!N128</f>
        <v>0</v>
      </c>
      <c r="M128" s="38"/>
      <c r="N128" s="38">
        <f t="shared" si="14"/>
        <v>0</v>
      </c>
      <c r="O128" s="38">
        <f>+FEBRERO2021!Q128</f>
        <v>0</v>
      </c>
      <c r="P128" s="38"/>
      <c r="Q128" s="38">
        <f t="shared" si="15"/>
        <v>0</v>
      </c>
      <c r="R128" s="39">
        <f t="shared" si="10"/>
        <v>2000000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12"/>
        <v>1000000</v>
      </c>
      <c r="I129" s="38">
        <f>+FEBRERO2021!K129</f>
        <v>0</v>
      </c>
      <c r="J129" s="38"/>
      <c r="K129" s="38">
        <f t="shared" si="13"/>
        <v>0</v>
      </c>
      <c r="L129" s="38">
        <f>+FEBRERO2021!N129</f>
        <v>0</v>
      </c>
      <c r="M129" s="38"/>
      <c r="N129" s="38">
        <f t="shared" si="14"/>
        <v>0</v>
      </c>
      <c r="O129" s="38">
        <f>+FEBRERO2021!Q129</f>
        <v>0</v>
      </c>
      <c r="P129" s="38"/>
      <c r="Q129" s="38">
        <f t="shared" si="15"/>
        <v>0</v>
      </c>
      <c r="R129" s="39">
        <f t="shared" si="10"/>
        <v>1000000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+FEBRERO2021!K130</f>
        <v>71960921.99000001</v>
      </c>
      <c r="J130" s="29">
        <f>SUM(J131:J141)</f>
        <v>2237389</v>
      </c>
      <c r="K130" s="29">
        <f t="shared" si="13"/>
        <v>74198310.99000001</v>
      </c>
      <c r="L130" s="29">
        <f>+FEBRERO2021!N130</f>
        <v>3374999.99</v>
      </c>
      <c r="M130" s="29">
        <f>SUM(M131:M141)</f>
        <v>18412657</v>
      </c>
      <c r="N130" s="29">
        <f t="shared" si="14"/>
        <v>21787656.990000002</v>
      </c>
      <c r="O130" s="29">
        <f>+FEBRERO2021!Q130</f>
        <v>3374999.99</v>
      </c>
      <c r="P130" s="29">
        <f>SUM(P131:P141)</f>
        <v>18412657</v>
      </c>
      <c r="Q130" s="29">
        <f t="shared" si="15"/>
        <v>21787656.990000002</v>
      </c>
      <c r="R130" s="35">
        <f t="shared" si="10"/>
        <v>38806966.00999999</v>
      </c>
      <c r="S130" s="36">
        <f t="shared" si="11"/>
        <v>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+FEBRERO2021!K131</f>
        <v>1320000</v>
      </c>
      <c r="J131" s="38"/>
      <c r="K131" s="38">
        <f t="shared" si="13"/>
        <v>1320000</v>
      </c>
      <c r="L131" s="38">
        <f>+FEBRERO2021!N131</f>
        <v>1320000</v>
      </c>
      <c r="M131" s="38"/>
      <c r="N131" s="38">
        <f t="shared" si="14"/>
        <v>1320000</v>
      </c>
      <c r="O131" s="38">
        <f>+FEBRERO2021!Q131</f>
        <v>1320000</v>
      </c>
      <c r="P131" s="38"/>
      <c r="Q131" s="38">
        <f t="shared" si="15"/>
        <v>1320000</v>
      </c>
      <c r="R131" s="39">
        <f t="shared" si="10"/>
        <v>18680000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+FEBRERO2021!K132</f>
        <v>1158760</v>
      </c>
      <c r="J132" s="38">
        <v>1795901</v>
      </c>
      <c r="K132" s="38">
        <f t="shared" si="13"/>
        <v>2954661</v>
      </c>
      <c r="L132" s="38">
        <f>+FEBRERO2021!N132</f>
        <v>1158760</v>
      </c>
      <c r="M132" s="38">
        <v>1795901</v>
      </c>
      <c r="N132" s="38">
        <f t="shared" si="14"/>
        <v>2954661</v>
      </c>
      <c r="O132" s="38">
        <f>+FEBRERO2021!Q132</f>
        <v>1158760</v>
      </c>
      <c r="P132" s="38">
        <v>1795901</v>
      </c>
      <c r="Q132" s="38">
        <f t="shared" si="15"/>
        <v>2954661</v>
      </c>
      <c r="R132" s="39">
        <f t="shared" si="10"/>
        <v>4045339</v>
      </c>
      <c r="S132" s="40">
        <f t="shared" si="11"/>
        <v>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+FEBRERO2021!K133</f>
        <v>3884850</v>
      </c>
      <c r="J133" s="38"/>
      <c r="K133" s="38">
        <f t="shared" si="13"/>
        <v>3884850</v>
      </c>
      <c r="L133" s="38">
        <f>+FEBRERO2021!N133</f>
        <v>0</v>
      </c>
      <c r="M133" s="38"/>
      <c r="N133" s="38">
        <f t="shared" si="14"/>
        <v>0</v>
      </c>
      <c r="O133" s="38">
        <f>+FEBRERO2021!Q133</f>
        <v>0</v>
      </c>
      <c r="P133" s="38"/>
      <c r="Q133" s="38">
        <f t="shared" si="15"/>
        <v>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+FEBRERO2021!K134</f>
        <v>0</v>
      </c>
      <c r="J134" s="38"/>
      <c r="K134" s="38">
        <f t="shared" si="13"/>
        <v>0</v>
      </c>
      <c r="L134" s="38">
        <f>+FEBRERO2021!N134</f>
        <v>0</v>
      </c>
      <c r="M134" s="38"/>
      <c r="N134" s="38">
        <f t="shared" si="14"/>
        <v>0</v>
      </c>
      <c r="O134" s="38">
        <f>+FEBRERO2021!Q134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+FEBRERO2021!K135</f>
        <v>0</v>
      </c>
      <c r="J135" s="38"/>
      <c r="K135" s="38">
        <f t="shared" si="13"/>
        <v>0</v>
      </c>
      <c r="L135" s="38">
        <f>+FEBRERO2021!N135</f>
        <v>0</v>
      </c>
      <c r="M135" s="38"/>
      <c r="N135" s="38">
        <f t="shared" si="14"/>
        <v>0</v>
      </c>
      <c r="O135" s="38">
        <f>+FEBRERO2021!Q135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+FEBRERO2021!K136</f>
        <v>0</v>
      </c>
      <c r="J136" s="38"/>
      <c r="K136" s="38">
        <f t="shared" si="13"/>
        <v>0</v>
      </c>
      <c r="L136" s="38">
        <f>+FEBRERO2021!N136</f>
        <v>0</v>
      </c>
      <c r="M136" s="38"/>
      <c r="N136" s="38">
        <f t="shared" si="14"/>
        <v>0</v>
      </c>
      <c r="O136" s="38">
        <f>+FEBRERO2021!Q136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+FEBRERO2021!K137</f>
        <v>64701072</v>
      </c>
      <c r="J137" s="38"/>
      <c r="K137" s="38">
        <f t="shared" si="13"/>
        <v>64701072</v>
      </c>
      <c r="L137" s="38">
        <f>+FEBRERO2021!N137</f>
        <v>0</v>
      </c>
      <c r="M137" s="38">
        <v>16175268</v>
      </c>
      <c r="N137" s="38">
        <f t="shared" si="14"/>
        <v>16175268</v>
      </c>
      <c r="O137" s="38">
        <f>+FEBRERO2021!Q137</f>
        <v>0</v>
      </c>
      <c r="P137" s="38">
        <v>16175268</v>
      </c>
      <c r="Q137" s="38">
        <f t="shared" si="15"/>
        <v>16175268</v>
      </c>
      <c r="R137" s="39">
        <f t="shared" si="10"/>
        <v>4000000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+FEBRERO2021!K138</f>
        <v>0</v>
      </c>
      <c r="J138" s="38"/>
      <c r="K138" s="38">
        <f t="shared" si="13"/>
        <v>0</v>
      </c>
      <c r="L138" s="38">
        <f>+FEBRERO2021!N138</f>
        <v>0</v>
      </c>
      <c r="M138" s="38"/>
      <c r="N138" s="38">
        <f t="shared" si="14"/>
        <v>0</v>
      </c>
      <c r="O138" s="38">
        <f>+FEBRERO2021!Q138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+FEBRERO2021!K139</f>
        <v>896239.99</v>
      </c>
      <c r="J139" s="38">
        <v>424988</v>
      </c>
      <c r="K139" s="38">
        <f t="shared" si="13"/>
        <v>1321227.99</v>
      </c>
      <c r="L139" s="38">
        <f>+FEBRERO2021!N139</f>
        <v>896239.99</v>
      </c>
      <c r="M139" s="38">
        <v>424988</v>
      </c>
      <c r="N139" s="38">
        <f t="shared" si="14"/>
        <v>1321227.99</v>
      </c>
      <c r="O139" s="38">
        <f>+FEBRERO2021!Q139</f>
        <v>896239.99</v>
      </c>
      <c r="P139" s="38">
        <v>424988</v>
      </c>
      <c r="Q139" s="38">
        <f t="shared" si="15"/>
        <v>1321227.99</v>
      </c>
      <c r="R139" s="39">
        <f t="shared" si="10"/>
        <v>2382977.0099999998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+FEBRERO2021!K140</f>
        <v>0</v>
      </c>
      <c r="J140" s="38"/>
      <c r="K140" s="38">
        <f t="shared" si="13"/>
        <v>0</v>
      </c>
      <c r="L140" s="38">
        <f>+FEBRERO2021!N140</f>
        <v>0</v>
      </c>
      <c r="M140" s="38"/>
      <c r="N140" s="38">
        <f t="shared" si="14"/>
        <v>0</v>
      </c>
      <c r="O140" s="38">
        <f>+FEBRERO2021!Q140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+FEBRERO2021!K141</f>
        <v>0</v>
      </c>
      <c r="J141" s="38">
        <v>16500</v>
      </c>
      <c r="K141" s="38">
        <f t="shared" si="13"/>
        <v>16500</v>
      </c>
      <c r="L141" s="38">
        <f>+FEBRERO2021!N141</f>
        <v>0</v>
      </c>
      <c r="M141" s="38">
        <v>16500</v>
      </c>
      <c r="N141" s="38">
        <f t="shared" si="14"/>
        <v>16500</v>
      </c>
      <c r="O141" s="38">
        <f>+FEBRERO2021!Q141</f>
        <v>0</v>
      </c>
      <c r="P141" s="38">
        <v>16500</v>
      </c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0</v>
      </c>
      <c r="F142" s="29">
        <f>+F143</f>
        <v>0</v>
      </c>
      <c r="G142" s="29">
        <f>+G143</f>
        <v>0</v>
      </c>
      <c r="H142" s="65">
        <f t="shared" si="12"/>
        <v>5000000</v>
      </c>
      <c r="I142" s="29">
        <f>+FEBRERO2021!K142</f>
        <v>0</v>
      </c>
      <c r="J142" s="29">
        <f>+J143</f>
        <v>0</v>
      </c>
      <c r="K142" s="29">
        <f t="shared" si="13"/>
        <v>0</v>
      </c>
      <c r="L142" s="29">
        <f>+FEBRERO2021!N142</f>
        <v>0</v>
      </c>
      <c r="M142" s="29">
        <f>+M143</f>
        <v>0</v>
      </c>
      <c r="N142" s="29">
        <f t="shared" si="14"/>
        <v>0</v>
      </c>
      <c r="O142" s="29">
        <f>+FEBRERO2021!Q142</f>
        <v>0</v>
      </c>
      <c r="P142" s="29">
        <f>+P143</f>
        <v>0</v>
      </c>
      <c r="Q142" s="29">
        <f t="shared" si="15"/>
        <v>0</v>
      </c>
      <c r="R142" s="35">
        <f t="shared" ref="R142:R205" si="19">+H142-K142</f>
        <v>5000000</v>
      </c>
      <c r="S142" s="36">
        <f t="shared" ref="S142:S205" si="20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/>
      <c r="F143" s="38"/>
      <c r="G143" s="38"/>
      <c r="H143" s="64">
        <f t="shared" ref="H143:H206" si="21">+C143+D143+E143-F143-G143</f>
        <v>5000000</v>
      </c>
      <c r="I143" s="38">
        <f>+FEBRERO2021!K143</f>
        <v>0</v>
      </c>
      <c r="J143" s="38"/>
      <c r="K143" s="38">
        <f t="shared" ref="K143:K206" si="22">+I143+J143</f>
        <v>0</v>
      </c>
      <c r="L143" s="38">
        <f>+FEBRERO2021!N143</f>
        <v>0</v>
      </c>
      <c r="M143" s="38"/>
      <c r="N143" s="38">
        <f t="shared" ref="N143:N206" si="23">+L143+M143</f>
        <v>0</v>
      </c>
      <c r="O143" s="38">
        <f>+FEBRERO2021!Q143</f>
        <v>0</v>
      </c>
      <c r="P143" s="38"/>
      <c r="Q143" s="38">
        <f t="shared" ref="Q143:Q206" si="24">+O143+P143</f>
        <v>0</v>
      </c>
      <c r="R143" s="39">
        <f t="shared" si="19"/>
        <v>5000000</v>
      </c>
      <c r="S143" s="40">
        <f t="shared" si="20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65306388</v>
      </c>
      <c r="E144" s="29">
        <f>+E145+E158</f>
        <v>0</v>
      </c>
      <c r="F144" s="29">
        <f>+F145+F158</f>
        <v>0</v>
      </c>
      <c r="G144" s="29">
        <f>+G145+G158</f>
        <v>5000000</v>
      </c>
      <c r="H144" s="65">
        <f t="shared" si="21"/>
        <v>268111221</v>
      </c>
      <c r="I144" s="29">
        <f>+FEBRERO2021!K144</f>
        <v>27919322</v>
      </c>
      <c r="J144" s="29">
        <f>+J145+J158</f>
        <v>77497937</v>
      </c>
      <c r="K144" s="29">
        <f t="shared" si="22"/>
        <v>105417259</v>
      </c>
      <c r="L144" s="29">
        <f>+FEBRERO2021!N144</f>
        <v>7009322</v>
      </c>
      <c r="M144" s="29">
        <f>+M145+M158</f>
        <v>65802937</v>
      </c>
      <c r="N144" s="29">
        <f t="shared" si="23"/>
        <v>72812259</v>
      </c>
      <c r="O144" s="29">
        <f>+FEBRERO2021!Q144</f>
        <v>7009322</v>
      </c>
      <c r="P144" s="29">
        <f>+P145+P158</f>
        <v>13881749</v>
      </c>
      <c r="Q144" s="29">
        <f t="shared" si="24"/>
        <v>20891071</v>
      </c>
      <c r="R144" s="35">
        <f t="shared" si="19"/>
        <v>162693962</v>
      </c>
      <c r="S144" s="36">
        <f t="shared" si="20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61921188</v>
      </c>
      <c r="E145" s="29">
        <f>+E146+E148</f>
        <v>0</v>
      </c>
      <c r="F145" s="29">
        <f>+F146+F148</f>
        <v>0</v>
      </c>
      <c r="G145" s="29">
        <f>+G146+G148</f>
        <v>0</v>
      </c>
      <c r="H145" s="65">
        <f t="shared" si="21"/>
        <v>109921188</v>
      </c>
      <c r="I145" s="29">
        <f>+FEBRERO2021!K145</f>
        <v>21800000</v>
      </c>
      <c r="J145" s="29">
        <f>+J146+J148</f>
        <v>51921188</v>
      </c>
      <c r="K145" s="29">
        <f t="shared" si="22"/>
        <v>73721188</v>
      </c>
      <c r="L145" s="29">
        <f>+FEBRERO2021!N145</f>
        <v>1800000</v>
      </c>
      <c r="M145" s="29">
        <f>+M146+M148</f>
        <v>54966188</v>
      </c>
      <c r="N145" s="29">
        <f t="shared" si="23"/>
        <v>56766188</v>
      </c>
      <c r="O145" s="29">
        <f>+FEBRERO2021!Q145</f>
        <v>1800000</v>
      </c>
      <c r="P145" s="29">
        <f>+P146+P148</f>
        <v>3045000</v>
      </c>
      <c r="Q145" s="29">
        <f t="shared" si="24"/>
        <v>4845000</v>
      </c>
      <c r="R145" s="35">
        <f t="shared" si="19"/>
        <v>36200000</v>
      </c>
      <c r="S145" s="36">
        <f t="shared" si="20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/>
      <c r="E146" s="38"/>
      <c r="F146" s="38">
        <f>+F147</f>
        <v>0</v>
      </c>
      <c r="G146" s="38"/>
      <c r="H146" s="64">
        <f t="shared" si="21"/>
        <v>10000000</v>
      </c>
      <c r="I146" s="38">
        <f>+FEBRERO2021!K146</f>
        <v>0</v>
      </c>
      <c r="J146" s="38"/>
      <c r="K146" s="38">
        <f t="shared" si="22"/>
        <v>0</v>
      </c>
      <c r="L146" s="38">
        <f>+FEBRERO2021!N146</f>
        <v>0</v>
      </c>
      <c r="M146" s="38"/>
      <c r="N146" s="38">
        <f t="shared" si="23"/>
        <v>0</v>
      </c>
      <c r="O146" s="38">
        <f>+FEBRERO2021!Q146</f>
        <v>0</v>
      </c>
      <c r="P146" s="38"/>
      <c r="Q146" s="38">
        <f t="shared" si="24"/>
        <v>0</v>
      </c>
      <c r="R146" s="39">
        <f t="shared" si="19"/>
        <v>10000000</v>
      </c>
      <c r="S146" s="40">
        <f t="shared" si="20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21"/>
        <v>10000000</v>
      </c>
      <c r="I147" s="38">
        <f>+FEBRERO2021!K147</f>
        <v>0</v>
      </c>
      <c r="J147" s="38"/>
      <c r="K147" s="38">
        <f t="shared" si="22"/>
        <v>0</v>
      </c>
      <c r="L147" s="38">
        <f>+FEBRERO2021!N147</f>
        <v>0</v>
      </c>
      <c r="M147" s="38"/>
      <c r="N147" s="38">
        <f t="shared" si="23"/>
        <v>0</v>
      </c>
      <c r="O147" s="38">
        <f>+FEBRERO2021!Q147</f>
        <v>0</v>
      </c>
      <c r="P147" s="38"/>
      <c r="Q147" s="38">
        <f t="shared" si="24"/>
        <v>0</v>
      </c>
      <c r="R147" s="39">
        <f t="shared" si="19"/>
        <v>10000000</v>
      </c>
      <c r="S147" s="40">
        <f t="shared" si="20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61921188</v>
      </c>
      <c r="E148" s="38">
        <f>+E149+E150</f>
        <v>0</v>
      </c>
      <c r="F148" s="38">
        <f>+F149+F150</f>
        <v>0</v>
      </c>
      <c r="G148" s="38">
        <f>+G149+G150</f>
        <v>0</v>
      </c>
      <c r="H148" s="64">
        <f t="shared" si="21"/>
        <v>99921188</v>
      </c>
      <c r="I148" s="38">
        <f>+FEBRERO2021!K148</f>
        <v>21800000</v>
      </c>
      <c r="J148" s="38">
        <f>+J149+J150</f>
        <v>51921188</v>
      </c>
      <c r="K148" s="38">
        <f t="shared" si="22"/>
        <v>73721188</v>
      </c>
      <c r="L148" s="38">
        <f>+FEBRERO2021!N148</f>
        <v>1800000</v>
      </c>
      <c r="M148" s="38">
        <f>+M149+M150</f>
        <v>54966188</v>
      </c>
      <c r="N148" s="38">
        <f t="shared" si="23"/>
        <v>56766188</v>
      </c>
      <c r="O148" s="38">
        <f>+FEBRERO2021!Q148</f>
        <v>1800000</v>
      </c>
      <c r="P148" s="38">
        <f>+P149+P150</f>
        <v>3045000</v>
      </c>
      <c r="Q148" s="38">
        <f t="shared" si="24"/>
        <v>4845000</v>
      </c>
      <c r="R148" s="39">
        <f t="shared" si="19"/>
        <v>26200000</v>
      </c>
      <c r="S148" s="40">
        <f t="shared" si="20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</f>
        <v>61921188</v>
      </c>
      <c r="E149" s="38"/>
      <c r="F149" s="38"/>
      <c r="G149" s="38"/>
      <c r="H149" s="64">
        <f t="shared" si="21"/>
        <v>61921188</v>
      </c>
      <c r="I149" s="38">
        <f>+FEBRERO2021!K149</f>
        <v>0</v>
      </c>
      <c r="J149" s="38">
        <v>51921188</v>
      </c>
      <c r="K149" s="38">
        <f t="shared" si="22"/>
        <v>51921188</v>
      </c>
      <c r="L149" s="38">
        <f>+FEBRERO2021!N149</f>
        <v>0</v>
      </c>
      <c r="M149" s="38">
        <v>51921188</v>
      </c>
      <c r="N149" s="38">
        <f t="shared" si="23"/>
        <v>51921188</v>
      </c>
      <c r="O149" s="38">
        <f>+FEBRERO2021!Q149</f>
        <v>0</v>
      </c>
      <c r="P149" s="38"/>
      <c r="Q149" s="38">
        <f t="shared" si="24"/>
        <v>0</v>
      </c>
      <c r="R149" s="39">
        <f t="shared" si="19"/>
        <v>10000000</v>
      </c>
      <c r="S149" s="40">
        <f t="shared" si="20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0</v>
      </c>
      <c r="E150" s="38">
        <f>+E151+E152+E153+E154+E155+E156+E157</f>
        <v>0</v>
      </c>
      <c r="F150" s="38">
        <f>+F151+F152+F153+F154+F155+F156+F157</f>
        <v>0</v>
      </c>
      <c r="G150" s="38">
        <f>+G151+G152+G153+G154+G155+G156+G157</f>
        <v>0</v>
      </c>
      <c r="H150" s="64">
        <f t="shared" si="21"/>
        <v>38000000</v>
      </c>
      <c r="I150" s="38">
        <f>+FEBRERO2021!K150</f>
        <v>21800000</v>
      </c>
      <c r="J150" s="38">
        <f>+J151+J152+J153+J154+J155+J156+J157</f>
        <v>0</v>
      </c>
      <c r="K150" s="38">
        <f t="shared" si="22"/>
        <v>21800000</v>
      </c>
      <c r="L150" s="38">
        <f>+FEBRERO2021!N150</f>
        <v>1800000</v>
      </c>
      <c r="M150" s="38">
        <f>+M151+M152+M153+M154+M155+M156+M157</f>
        <v>3045000</v>
      </c>
      <c r="N150" s="38">
        <f t="shared" si="23"/>
        <v>4845000</v>
      </c>
      <c r="O150" s="38">
        <f>+FEBRERO2021!Q150</f>
        <v>1800000</v>
      </c>
      <c r="P150" s="38">
        <f>+P151+P152+P153+P154+P155+P156+P157</f>
        <v>3045000</v>
      </c>
      <c r="Q150" s="38">
        <f t="shared" si="24"/>
        <v>4845000</v>
      </c>
      <c r="R150" s="39">
        <f t="shared" si="19"/>
        <v>16200000</v>
      </c>
      <c r="S150" s="40">
        <f t="shared" si="20"/>
        <v>0</v>
      </c>
      <c r="U150" s="71" t="s">
        <v>390</v>
      </c>
      <c r="V150" s="82" t="s">
        <v>391</v>
      </c>
      <c r="X150" s="82" t="s">
        <v>392</v>
      </c>
      <c r="Y150" s="82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/>
      <c r="E151" s="38"/>
      <c r="F151" s="38"/>
      <c r="G151" s="38"/>
      <c r="H151" s="64">
        <f t="shared" si="21"/>
        <v>26000000</v>
      </c>
      <c r="I151" s="38">
        <f>+FEBRERO2021!K151</f>
        <v>21800000</v>
      </c>
      <c r="J151" s="38"/>
      <c r="K151" s="38">
        <f t="shared" si="22"/>
        <v>21800000</v>
      </c>
      <c r="L151" s="38">
        <f>+FEBRERO2021!N151</f>
        <v>1800000</v>
      </c>
      <c r="M151" s="38">
        <v>3045000</v>
      </c>
      <c r="N151" s="38">
        <f t="shared" si="23"/>
        <v>4845000</v>
      </c>
      <c r="O151" s="38">
        <f>+FEBRERO2021!Q151</f>
        <v>1800000</v>
      </c>
      <c r="P151" s="38">
        <v>3045000</v>
      </c>
      <c r="Q151" s="38">
        <f t="shared" si="24"/>
        <v>4845000</v>
      </c>
      <c r="R151" s="39">
        <f t="shared" si="19"/>
        <v>4200000</v>
      </c>
      <c r="S151" s="40">
        <f t="shared" si="20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/>
      <c r="F152" s="38"/>
      <c r="G152" s="38"/>
      <c r="H152" s="64">
        <f t="shared" si="21"/>
        <v>4000000</v>
      </c>
      <c r="I152" s="38">
        <f>+FEBRERO2021!K152</f>
        <v>0</v>
      </c>
      <c r="J152" s="38"/>
      <c r="K152" s="38">
        <f t="shared" si="22"/>
        <v>0</v>
      </c>
      <c r="L152" s="38">
        <f>+FEBRERO2021!N152</f>
        <v>0</v>
      </c>
      <c r="M152" s="38"/>
      <c r="N152" s="38">
        <f t="shared" si="23"/>
        <v>0</v>
      </c>
      <c r="O152" s="38">
        <f>+FEBRERO2021!Q152</f>
        <v>0</v>
      </c>
      <c r="P152" s="38"/>
      <c r="Q152" s="38">
        <f t="shared" si="24"/>
        <v>0</v>
      </c>
      <c r="R152" s="39">
        <f t="shared" si="19"/>
        <v>4000000</v>
      </c>
      <c r="S152" s="40">
        <f t="shared" si="20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/>
      <c r="E153" s="38"/>
      <c r="F153" s="38"/>
      <c r="G153" s="38"/>
      <c r="H153" s="64">
        <f t="shared" si="21"/>
        <v>4000000</v>
      </c>
      <c r="I153" s="38">
        <f>+FEBRERO2021!K153</f>
        <v>0</v>
      </c>
      <c r="J153" s="38"/>
      <c r="K153" s="38">
        <f t="shared" si="22"/>
        <v>0</v>
      </c>
      <c r="L153" s="38">
        <f>+FEBRERO2021!N153</f>
        <v>0</v>
      </c>
      <c r="M153" s="38"/>
      <c r="N153" s="38">
        <f t="shared" si="23"/>
        <v>0</v>
      </c>
      <c r="O153" s="38">
        <f>+FEBRERO2021!Q153</f>
        <v>0</v>
      </c>
      <c r="P153" s="38"/>
      <c r="Q153" s="38">
        <f t="shared" si="24"/>
        <v>0</v>
      </c>
      <c r="R153" s="39">
        <f t="shared" si="19"/>
        <v>4000000</v>
      </c>
      <c r="S153" s="40">
        <f t="shared" si="20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/>
      <c r="E154" s="38"/>
      <c r="F154" s="38"/>
      <c r="G154" s="38"/>
      <c r="H154" s="64">
        <f t="shared" si="21"/>
        <v>0</v>
      </c>
      <c r="I154" s="38">
        <f>+FEBRERO2021!K154</f>
        <v>0</v>
      </c>
      <c r="J154" s="38"/>
      <c r="K154" s="38">
        <f t="shared" si="22"/>
        <v>0</v>
      </c>
      <c r="L154" s="38">
        <f>+FEBRERO2021!N154</f>
        <v>0</v>
      </c>
      <c r="M154" s="38"/>
      <c r="N154" s="38">
        <f t="shared" si="23"/>
        <v>0</v>
      </c>
      <c r="O154" s="38">
        <f>+FEBRERO2021!Q154</f>
        <v>0</v>
      </c>
      <c r="P154" s="38"/>
      <c r="Q154" s="38">
        <f t="shared" si="24"/>
        <v>0</v>
      </c>
      <c r="R154" s="39">
        <f t="shared" si="19"/>
        <v>0</v>
      </c>
      <c r="S154" s="40">
        <f t="shared" si="20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21"/>
        <v>2000000</v>
      </c>
      <c r="I155" s="38">
        <f>+FEBRERO2021!K155</f>
        <v>0</v>
      </c>
      <c r="J155" s="38"/>
      <c r="K155" s="38">
        <f t="shared" si="22"/>
        <v>0</v>
      </c>
      <c r="L155" s="38">
        <f>+FEBRERO2021!N155</f>
        <v>0</v>
      </c>
      <c r="M155" s="38"/>
      <c r="N155" s="38">
        <f t="shared" si="23"/>
        <v>0</v>
      </c>
      <c r="O155" s="38">
        <f>+FEBRERO2021!Q155</f>
        <v>0</v>
      </c>
      <c r="P155" s="38"/>
      <c r="Q155" s="38">
        <f t="shared" si="24"/>
        <v>0</v>
      </c>
      <c r="R155" s="39">
        <f t="shared" si="19"/>
        <v>2000000</v>
      </c>
      <c r="S155" s="40">
        <f t="shared" si="20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21"/>
        <v>2000000</v>
      </c>
      <c r="I156" s="38">
        <f>+FEBRERO2021!K156</f>
        <v>0</v>
      </c>
      <c r="J156" s="38"/>
      <c r="K156" s="38">
        <f t="shared" si="22"/>
        <v>0</v>
      </c>
      <c r="L156" s="38">
        <f>+FEBRERO2021!N156</f>
        <v>0</v>
      </c>
      <c r="M156" s="38"/>
      <c r="N156" s="38">
        <f t="shared" si="23"/>
        <v>0</v>
      </c>
      <c r="O156" s="38">
        <f>+FEBRERO2021!Q156</f>
        <v>0</v>
      </c>
      <c r="P156" s="38"/>
      <c r="Q156" s="38">
        <f t="shared" si="24"/>
        <v>0</v>
      </c>
      <c r="R156" s="39">
        <f t="shared" si="19"/>
        <v>2000000</v>
      </c>
      <c r="S156" s="40">
        <f t="shared" si="20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21"/>
        <v>0</v>
      </c>
      <c r="I157" s="38">
        <f>+FEBRERO2021!K157</f>
        <v>0</v>
      </c>
      <c r="J157" s="38"/>
      <c r="K157" s="38">
        <f t="shared" si="22"/>
        <v>0</v>
      </c>
      <c r="L157" s="38">
        <f>+FEBRERO2021!N157</f>
        <v>0</v>
      </c>
      <c r="M157" s="38"/>
      <c r="N157" s="38">
        <f t="shared" si="23"/>
        <v>0</v>
      </c>
      <c r="O157" s="38">
        <f>+FEBRERO2021!Q157</f>
        <v>0</v>
      </c>
      <c r="P157" s="38"/>
      <c r="Q157" s="38">
        <f t="shared" si="24"/>
        <v>0</v>
      </c>
      <c r="R157" s="39">
        <f t="shared" si="19"/>
        <v>0</v>
      </c>
      <c r="S157" s="40">
        <f t="shared" si="20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3385200</v>
      </c>
      <c r="E158" s="29">
        <f>+E159+E160</f>
        <v>0</v>
      </c>
      <c r="F158" s="29">
        <f>+F159+F160</f>
        <v>0</v>
      </c>
      <c r="G158" s="29">
        <f>+G159+G160</f>
        <v>5000000</v>
      </c>
      <c r="H158" s="65">
        <f t="shared" si="21"/>
        <v>158190033</v>
      </c>
      <c r="I158" s="29">
        <f>+FEBRERO2021!K158</f>
        <v>6119322</v>
      </c>
      <c r="J158" s="29">
        <f>+J159+J160</f>
        <v>25576749</v>
      </c>
      <c r="K158" s="29">
        <f t="shared" si="22"/>
        <v>31696071</v>
      </c>
      <c r="L158" s="29">
        <f>+FEBRERO2021!N158</f>
        <v>5209322</v>
      </c>
      <c r="M158" s="29">
        <f>+M159+M160</f>
        <v>10836749</v>
      </c>
      <c r="N158" s="29">
        <f t="shared" si="23"/>
        <v>16046071</v>
      </c>
      <c r="O158" s="29">
        <f>+FEBRERO2021!Q158</f>
        <v>5209322</v>
      </c>
      <c r="P158" s="29">
        <f>+P159+P160</f>
        <v>10836749</v>
      </c>
      <c r="Q158" s="29">
        <f t="shared" si="24"/>
        <v>16046071</v>
      </c>
      <c r="R158" s="35">
        <f t="shared" si="19"/>
        <v>126493962</v>
      </c>
      <c r="S158" s="36">
        <f t="shared" si="20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v>3385200</v>
      </c>
      <c r="E159" s="38"/>
      <c r="F159" s="38"/>
      <c r="G159" s="38"/>
      <c r="H159" s="64">
        <f t="shared" si="21"/>
        <v>72190033</v>
      </c>
      <c r="I159" s="38">
        <f>+FEBRERO2021!K159</f>
        <v>1820000</v>
      </c>
      <c r="J159" s="38">
        <v>16820000</v>
      </c>
      <c r="K159" s="38">
        <f t="shared" si="22"/>
        <v>18640000</v>
      </c>
      <c r="L159" s="38">
        <f>+FEBRERO2021!N159</f>
        <v>910000</v>
      </c>
      <c r="M159" s="38">
        <v>2730000</v>
      </c>
      <c r="N159" s="38">
        <f t="shared" si="23"/>
        <v>3640000</v>
      </c>
      <c r="O159" s="38">
        <f>+FEBRERO2021!Q159</f>
        <v>910000</v>
      </c>
      <c r="P159" s="38">
        <v>2730000</v>
      </c>
      <c r="Q159" s="38">
        <f t="shared" si="24"/>
        <v>3640000</v>
      </c>
      <c r="R159" s="39">
        <f t="shared" si="19"/>
        <v>53550033</v>
      </c>
      <c r="S159" s="40">
        <f t="shared" si="20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0</v>
      </c>
      <c r="F160" s="38">
        <f>SUM(F161:F171)</f>
        <v>0</v>
      </c>
      <c r="G160" s="38">
        <f>SUM(G161:G171)</f>
        <v>5000000</v>
      </c>
      <c r="H160" s="64">
        <f t="shared" si="21"/>
        <v>86000000</v>
      </c>
      <c r="I160" s="38">
        <f>+FEBRERO2021!K160</f>
        <v>4299322</v>
      </c>
      <c r="J160" s="38">
        <f>SUM(J161:J171)</f>
        <v>8756749</v>
      </c>
      <c r="K160" s="38">
        <f t="shared" si="22"/>
        <v>13056071</v>
      </c>
      <c r="L160" s="38">
        <f>+FEBRERO2021!N160</f>
        <v>4299322</v>
      </c>
      <c r="M160" s="38">
        <f>SUM(M161:M171)</f>
        <v>8106749</v>
      </c>
      <c r="N160" s="38">
        <f t="shared" si="23"/>
        <v>12406071</v>
      </c>
      <c r="O160" s="38">
        <f>+FEBRERO2021!Q160</f>
        <v>4299322</v>
      </c>
      <c r="P160" s="38">
        <f>SUM(P161:P171)</f>
        <v>8106749</v>
      </c>
      <c r="Q160" s="38">
        <f t="shared" si="24"/>
        <v>12406071</v>
      </c>
      <c r="R160" s="39">
        <f t="shared" si="19"/>
        <v>72943929</v>
      </c>
      <c r="S160" s="40">
        <f t="shared" si="20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/>
      <c r="H161" s="64">
        <f t="shared" si="21"/>
        <v>10000000</v>
      </c>
      <c r="I161" s="38">
        <f>+FEBRERO2021!K161</f>
        <v>1102000</v>
      </c>
      <c r="J161" s="38"/>
      <c r="K161" s="38">
        <f t="shared" si="22"/>
        <v>1102000</v>
      </c>
      <c r="L161" s="38">
        <f>+FEBRERO2021!N161</f>
        <v>1102000</v>
      </c>
      <c r="M161" s="38"/>
      <c r="N161" s="38">
        <f t="shared" si="23"/>
        <v>1102000</v>
      </c>
      <c r="O161" s="38">
        <f>+FEBRERO2021!Q161</f>
        <v>1102000</v>
      </c>
      <c r="P161" s="38"/>
      <c r="Q161" s="38">
        <f t="shared" si="24"/>
        <v>1102000</v>
      </c>
      <c r="R161" s="39">
        <f t="shared" si="19"/>
        <v>8898000</v>
      </c>
      <c r="S161" s="40">
        <f t="shared" si="20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/>
      <c r="F162" s="38"/>
      <c r="G162" s="38"/>
      <c r="H162" s="64">
        <f t="shared" si="21"/>
        <v>15000000</v>
      </c>
      <c r="I162" s="38">
        <f>+FEBRERO2021!K162</f>
        <v>1963890</v>
      </c>
      <c r="J162" s="38">
        <v>3007730</v>
      </c>
      <c r="K162" s="38">
        <f t="shared" si="22"/>
        <v>4971620</v>
      </c>
      <c r="L162" s="38">
        <f>+FEBRERO2021!N162</f>
        <v>1963890</v>
      </c>
      <c r="M162" s="38">
        <v>3007730</v>
      </c>
      <c r="N162" s="38">
        <f t="shared" si="23"/>
        <v>4971620</v>
      </c>
      <c r="O162" s="38">
        <f>+FEBRERO2021!Q162</f>
        <v>1963890</v>
      </c>
      <c r="P162" s="38">
        <v>3007730</v>
      </c>
      <c r="Q162" s="38">
        <f t="shared" si="24"/>
        <v>4971620</v>
      </c>
      <c r="R162" s="39">
        <f t="shared" si="19"/>
        <v>10028380</v>
      </c>
      <c r="S162" s="40">
        <f t="shared" si="20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21"/>
        <v>5000000</v>
      </c>
      <c r="I163" s="38">
        <f>+FEBRERO2021!K163</f>
        <v>756000</v>
      </c>
      <c r="J163" s="38"/>
      <c r="K163" s="38">
        <f t="shared" si="22"/>
        <v>756000</v>
      </c>
      <c r="L163" s="38">
        <f>+FEBRERO2021!N163</f>
        <v>756000</v>
      </c>
      <c r="M163" s="38"/>
      <c r="N163" s="38">
        <f t="shared" si="23"/>
        <v>756000</v>
      </c>
      <c r="O163" s="38">
        <f>+FEBRERO2021!Q163</f>
        <v>756000</v>
      </c>
      <c r="P163" s="38"/>
      <c r="Q163" s="38">
        <f t="shared" si="24"/>
        <v>756000</v>
      </c>
      <c r="R163" s="39">
        <f t="shared" si="19"/>
        <v>4244000</v>
      </c>
      <c r="S163" s="40">
        <f t="shared" si="20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21"/>
        <v>0</v>
      </c>
      <c r="I164" s="38">
        <f>+FEBRERO2021!K164</f>
        <v>0</v>
      </c>
      <c r="J164" s="38"/>
      <c r="K164" s="38">
        <f t="shared" si="22"/>
        <v>0</v>
      </c>
      <c r="L164" s="38">
        <f>+FEBRERO2021!N164</f>
        <v>0</v>
      </c>
      <c r="M164" s="38"/>
      <c r="N164" s="38">
        <f t="shared" si="23"/>
        <v>0</v>
      </c>
      <c r="O164" s="38">
        <f>+FEBRERO2021!Q164</f>
        <v>0</v>
      </c>
      <c r="P164" s="38"/>
      <c r="Q164" s="38">
        <f t="shared" si="24"/>
        <v>0</v>
      </c>
      <c r="R164" s="39">
        <f t="shared" si="19"/>
        <v>0</v>
      </c>
      <c r="S164" s="40">
        <f t="shared" si="20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21"/>
        <v>0</v>
      </c>
      <c r="I165" s="38">
        <f>+FEBRERO2021!K165</f>
        <v>0</v>
      </c>
      <c r="J165" s="38"/>
      <c r="K165" s="38">
        <f t="shared" si="22"/>
        <v>0</v>
      </c>
      <c r="L165" s="38">
        <f>+FEBRERO2021!N165</f>
        <v>0</v>
      </c>
      <c r="M165" s="38"/>
      <c r="N165" s="38">
        <f t="shared" si="23"/>
        <v>0</v>
      </c>
      <c r="O165" s="38">
        <f>+FEBRERO2021!Q165</f>
        <v>0</v>
      </c>
      <c r="P165" s="38"/>
      <c r="Q165" s="38">
        <f t="shared" si="24"/>
        <v>0</v>
      </c>
      <c r="R165" s="39">
        <f t="shared" si="19"/>
        <v>0</v>
      </c>
      <c r="S165" s="40">
        <f t="shared" si="20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21"/>
        <v>5000000</v>
      </c>
      <c r="I166" s="38">
        <f>+FEBRERO2021!K166</f>
        <v>0</v>
      </c>
      <c r="J166" s="38"/>
      <c r="K166" s="38">
        <f t="shared" si="22"/>
        <v>0</v>
      </c>
      <c r="L166" s="38">
        <f>+FEBRERO2021!N166</f>
        <v>0</v>
      </c>
      <c r="M166" s="38"/>
      <c r="N166" s="38">
        <f t="shared" si="23"/>
        <v>0</v>
      </c>
      <c r="O166" s="38">
        <f>+FEBRERO2021!Q166</f>
        <v>0</v>
      </c>
      <c r="P166" s="38"/>
      <c r="Q166" s="38">
        <f t="shared" si="24"/>
        <v>0</v>
      </c>
      <c r="R166" s="39">
        <f t="shared" si="19"/>
        <v>5000000</v>
      </c>
      <c r="S166" s="40">
        <f t="shared" si="20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21"/>
        <v>1000000</v>
      </c>
      <c r="I167" s="38">
        <f>+FEBRERO2021!K167</f>
        <v>0</v>
      </c>
      <c r="J167" s="38"/>
      <c r="K167" s="38">
        <f t="shared" si="22"/>
        <v>0</v>
      </c>
      <c r="L167" s="38">
        <f>+FEBRERO2021!N167</f>
        <v>0</v>
      </c>
      <c r="M167" s="38"/>
      <c r="N167" s="38">
        <f t="shared" si="23"/>
        <v>0</v>
      </c>
      <c r="O167" s="38">
        <f>+FEBRERO2021!Q167</f>
        <v>0</v>
      </c>
      <c r="P167" s="38"/>
      <c r="Q167" s="38">
        <f t="shared" si="24"/>
        <v>0</v>
      </c>
      <c r="R167" s="39">
        <f t="shared" si="19"/>
        <v>1000000</v>
      </c>
      <c r="S167" s="40">
        <f t="shared" si="20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21"/>
        <v>0</v>
      </c>
      <c r="I168" s="38">
        <f>+FEBRERO2021!K168</f>
        <v>0</v>
      </c>
      <c r="J168" s="38"/>
      <c r="K168" s="38">
        <f t="shared" si="22"/>
        <v>0</v>
      </c>
      <c r="L168" s="38">
        <f>+FEBRERO2021!N168</f>
        <v>0</v>
      </c>
      <c r="M168" s="38"/>
      <c r="N168" s="38">
        <f t="shared" si="23"/>
        <v>0</v>
      </c>
      <c r="O168" s="38">
        <f>+FEBRERO2021!Q168</f>
        <v>0</v>
      </c>
      <c r="P168" s="38"/>
      <c r="Q168" s="38">
        <f t="shared" si="24"/>
        <v>0</v>
      </c>
      <c r="R168" s="39">
        <f t="shared" si="19"/>
        <v>0</v>
      </c>
      <c r="S168" s="40">
        <f t="shared" si="20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21"/>
        <v>0</v>
      </c>
      <c r="I169" s="38">
        <f>+FEBRERO2021!K169</f>
        <v>0</v>
      </c>
      <c r="J169" s="38"/>
      <c r="K169" s="38">
        <f t="shared" si="22"/>
        <v>0</v>
      </c>
      <c r="L169" s="38">
        <f>+FEBRERO2021!N169</f>
        <v>0</v>
      </c>
      <c r="M169" s="38"/>
      <c r="N169" s="38">
        <f t="shared" si="23"/>
        <v>0</v>
      </c>
      <c r="O169" s="38">
        <f>+FEBRERO2021!Q169</f>
        <v>0</v>
      </c>
      <c r="P169" s="38"/>
      <c r="Q169" s="38">
        <f t="shared" si="24"/>
        <v>0</v>
      </c>
      <c r="R169" s="39">
        <f t="shared" si="19"/>
        <v>0</v>
      </c>
      <c r="S169" s="40">
        <f t="shared" si="20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21"/>
        <v>0</v>
      </c>
      <c r="I170" s="38">
        <f>+FEBRERO2021!K170</f>
        <v>0</v>
      </c>
      <c r="J170" s="38"/>
      <c r="K170" s="38">
        <f t="shared" si="22"/>
        <v>0</v>
      </c>
      <c r="L170" s="38">
        <f>+FEBRERO2021!N170</f>
        <v>0</v>
      </c>
      <c r="M170" s="38"/>
      <c r="N170" s="38">
        <f t="shared" si="23"/>
        <v>0</v>
      </c>
      <c r="O170" s="38">
        <f>+FEBRERO2021!Q170</f>
        <v>0</v>
      </c>
      <c r="P170" s="38"/>
      <c r="Q170" s="38">
        <f t="shared" si="24"/>
        <v>0</v>
      </c>
      <c r="R170" s="39">
        <f t="shared" si="19"/>
        <v>0</v>
      </c>
      <c r="S170" s="40">
        <f t="shared" si="20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>
        <v>5000000</v>
      </c>
      <c r="H171" s="64">
        <f t="shared" si="21"/>
        <v>50000000</v>
      </c>
      <c r="I171" s="38">
        <f>+FEBRERO2021!K171</f>
        <v>477432</v>
      </c>
      <c r="J171" s="38">
        <v>5749019</v>
      </c>
      <c r="K171" s="38">
        <f t="shared" si="22"/>
        <v>6226451</v>
      </c>
      <c r="L171" s="38">
        <f>+FEBRERO2021!N171</f>
        <v>477432</v>
      </c>
      <c r="M171" s="38">
        <v>5099019</v>
      </c>
      <c r="N171" s="38">
        <f t="shared" si="23"/>
        <v>5576451</v>
      </c>
      <c r="O171" s="38">
        <f>+FEBRERO2021!Q171</f>
        <v>477432</v>
      </c>
      <c r="P171" s="38">
        <v>5099019</v>
      </c>
      <c r="Q171" s="38">
        <f t="shared" si="24"/>
        <v>5576451</v>
      </c>
      <c r="R171" s="39">
        <f t="shared" si="19"/>
        <v>43773549</v>
      </c>
      <c r="S171" s="40">
        <f t="shared" si="20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21"/>
        <v>3000000</v>
      </c>
      <c r="I172" s="29">
        <f>+FEBRERO2021!K172</f>
        <v>0</v>
      </c>
      <c r="J172" s="29"/>
      <c r="K172" s="29">
        <f t="shared" si="22"/>
        <v>0</v>
      </c>
      <c r="L172" s="29">
        <f>+FEBRERO2021!N172</f>
        <v>0</v>
      </c>
      <c r="M172" s="29"/>
      <c r="N172" s="29">
        <f t="shared" si="23"/>
        <v>0</v>
      </c>
      <c r="O172" s="29">
        <f>+FEBRERO2021!Q172</f>
        <v>0</v>
      </c>
      <c r="P172" s="29"/>
      <c r="Q172" s="29">
        <f t="shared" si="24"/>
        <v>0</v>
      </c>
      <c r="R172" s="35">
        <f t="shared" si="19"/>
        <v>3000000</v>
      </c>
      <c r="S172" s="36">
        <f t="shared" si="20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21"/>
        <v>0</v>
      </c>
      <c r="I173" s="29">
        <f>+FEBRERO2021!K173</f>
        <v>0</v>
      </c>
      <c r="J173" s="29">
        <f>+J174+J178+J181</f>
        <v>0</v>
      </c>
      <c r="K173" s="29">
        <f t="shared" si="22"/>
        <v>0</v>
      </c>
      <c r="L173" s="29">
        <f>+FEBRERO2021!N173</f>
        <v>0</v>
      </c>
      <c r="M173" s="29">
        <f>+M174+M178+M181</f>
        <v>0</v>
      </c>
      <c r="N173" s="29">
        <f t="shared" si="23"/>
        <v>0</v>
      </c>
      <c r="O173" s="29">
        <f>+FEBRERO2021!Q173</f>
        <v>0</v>
      </c>
      <c r="P173" s="29">
        <f>+P174+P178+P181</f>
        <v>0</v>
      </c>
      <c r="Q173" s="29">
        <f t="shared" si="24"/>
        <v>0</v>
      </c>
      <c r="R173" s="35">
        <f t="shared" si="19"/>
        <v>0</v>
      </c>
      <c r="S173" s="36">
        <f t="shared" si="20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21"/>
        <v>0</v>
      </c>
      <c r="I174" s="29">
        <f>+FEBRERO2021!K174</f>
        <v>0</v>
      </c>
      <c r="J174" s="29">
        <f>SUM(J175:J177)</f>
        <v>0</v>
      </c>
      <c r="K174" s="29">
        <f t="shared" si="22"/>
        <v>0</v>
      </c>
      <c r="L174" s="29">
        <f>+FEBRERO2021!N174</f>
        <v>0</v>
      </c>
      <c r="M174" s="29">
        <f>SUM(M175:M177)</f>
        <v>0</v>
      </c>
      <c r="N174" s="29">
        <f t="shared" si="23"/>
        <v>0</v>
      </c>
      <c r="O174" s="29">
        <f>+FEBRERO2021!Q174</f>
        <v>0</v>
      </c>
      <c r="P174" s="29">
        <f>SUM(P175:P177)</f>
        <v>0</v>
      </c>
      <c r="Q174" s="29">
        <f t="shared" si="24"/>
        <v>0</v>
      </c>
      <c r="R174" s="35">
        <f t="shared" si="19"/>
        <v>0</v>
      </c>
      <c r="S174" s="36">
        <f t="shared" si="20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21"/>
        <v>0</v>
      </c>
      <c r="I175" s="38">
        <f>+FEBRERO2021!K175</f>
        <v>0</v>
      </c>
      <c r="J175" s="38"/>
      <c r="K175" s="38">
        <f t="shared" si="22"/>
        <v>0</v>
      </c>
      <c r="L175" s="38">
        <f>+FEBRERO2021!N175</f>
        <v>0</v>
      </c>
      <c r="M175" s="38"/>
      <c r="N175" s="38">
        <f t="shared" si="23"/>
        <v>0</v>
      </c>
      <c r="O175" s="38">
        <f>+FEBRERO2021!Q175</f>
        <v>0</v>
      </c>
      <c r="P175" s="38"/>
      <c r="Q175" s="38">
        <f t="shared" si="24"/>
        <v>0</v>
      </c>
      <c r="R175" s="39">
        <f t="shared" si="19"/>
        <v>0</v>
      </c>
      <c r="S175" s="40">
        <f t="shared" si="20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21"/>
        <v>0</v>
      </c>
      <c r="I176" s="38">
        <f>+FEBRERO2021!K176</f>
        <v>0</v>
      </c>
      <c r="J176" s="38"/>
      <c r="K176" s="38">
        <f t="shared" si="22"/>
        <v>0</v>
      </c>
      <c r="L176" s="38">
        <f>+FEBRERO2021!N176</f>
        <v>0</v>
      </c>
      <c r="M176" s="38"/>
      <c r="N176" s="38">
        <f t="shared" si="23"/>
        <v>0</v>
      </c>
      <c r="O176" s="38">
        <f>+FEBRERO2021!Q176</f>
        <v>0</v>
      </c>
      <c r="P176" s="38"/>
      <c r="Q176" s="38">
        <f t="shared" si="24"/>
        <v>0</v>
      </c>
      <c r="R176" s="39">
        <f t="shared" si="19"/>
        <v>0</v>
      </c>
      <c r="S176" s="40">
        <f t="shared" si="20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21"/>
        <v>0</v>
      </c>
      <c r="I177" s="38">
        <f>+FEBRERO2021!K177</f>
        <v>0</v>
      </c>
      <c r="J177" s="38"/>
      <c r="K177" s="38">
        <f t="shared" si="22"/>
        <v>0</v>
      </c>
      <c r="L177" s="38">
        <f>+FEBRERO2021!N177</f>
        <v>0</v>
      </c>
      <c r="M177" s="38"/>
      <c r="N177" s="38">
        <f t="shared" si="23"/>
        <v>0</v>
      </c>
      <c r="O177" s="38">
        <f>+FEBRERO2021!Q177</f>
        <v>0</v>
      </c>
      <c r="P177" s="38"/>
      <c r="Q177" s="38">
        <f t="shared" si="24"/>
        <v>0</v>
      </c>
      <c r="R177" s="39">
        <f t="shared" si="19"/>
        <v>0</v>
      </c>
      <c r="S177" s="40">
        <f t="shared" si="20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21"/>
        <v>0</v>
      </c>
      <c r="I178" s="29">
        <f>+FEBRERO2021!K178</f>
        <v>0</v>
      </c>
      <c r="J178" s="29">
        <f>+J179+J180</f>
        <v>0</v>
      </c>
      <c r="K178" s="29">
        <f t="shared" si="22"/>
        <v>0</v>
      </c>
      <c r="L178" s="29">
        <f>+FEBRERO2021!N178</f>
        <v>0</v>
      </c>
      <c r="M178" s="29">
        <f>+M179+M180</f>
        <v>0</v>
      </c>
      <c r="N178" s="29">
        <f t="shared" si="23"/>
        <v>0</v>
      </c>
      <c r="O178" s="29">
        <f>+FEBRERO2021!Q178</f>
        <v>0</v>
      </c>
      <c r="P178" s="29">
        <f>+P179+P180</f>
        <v>0</v>
      </c>
      <c r="Q178" s="29">
        <f t="shared" si="24"/>
        <v>0</v>
      </c>
      <c r="R178" s="35">
        <f t="shared" si="19"/>
        <v>0</v>
      </c>
      <c r="S178" s="36">
        <f t="shared" si="20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21"/>
        <v>0</v>
      </c>
      <c r="I179" s="38">
        <f>+FEBRERO2021!K179</f>
        <v>0</v>
      </c>
      <c r="J179" s="38"/>
      <c r="K179" s="38">
        <f t="shared" si="22"/>
        <v>0</v>
      </c>
      <c r="L179" s="38">
        <f>+FEBRERO2021!N179</f>
        <v>0</v>
      </c>
      <c r="M179" s="38"/>
      <c r="N179" s="38">
        <f t="shared" si="23"/>
        <v>0</v>
      </c>
      <c r="O179" s="38">
        <f>+FEBRERO2021!Q179</f>
        <v>0</v>
      </c>
      <c r="P179" s="38"/>
      <c r="Q179" s="38">
        <f t="shared" si="24"/>
        <v>0</v>
      </c>
      <c r="R179" s="39">
        <f t="shared" si="19"/>
        <v>0</v>
      </c>
      <c r="S179" s="40">
        <f t="shared" si="20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21"/>
        <v>0</v>
      </c>
      <c r="I180" s="38">
        <f>+FEBRERO2021!K180</f>
        <v>0</v>
      </c>
      <c r="J180" s="38"/>
      <c r="K180" s="38">
        <f t="shared" si="22"/>
        <v>0</v>
      </c>
      <c r="L180" s="38">
        <f>+FEBRERO2021!N180</f>
        <v>0</v>
      </c>
      <c r="M180" s="38"/>
      <c r="N180" s="38">
        <f t="shared" si="23"/>
        <v>0</v>
      </c>
      <c r="O180" s="38">
        <f>+FEBRERO2021!Q180</f>
        <v>0</v>
      </c>
      <c r="P180" s="38"/>
      <c r="Q180" s="38">
        <f t="shared" si="24"/>
        <v>0</v>
      </c>
      <c r="R180" s="39">
        <f t="shared" si="19"/>
        <v>0</v>
      </c>
      <c r="S180" s="40">
        <f t="shared" si="20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21"/>
        <v>0</v>
      </c>
      <c r="I181" s="29">
        <f>+FEBRERO2021!K181</f>
        <v>0</v>
      </c>
      <c r="J181" s="29">
        <f>+J182+J183</f>
        <v>0</v>
      </c>
      <c r="K181" s="29">
        <f t="shared" si="22"/>
        <v>0</v>
      </c>
      <c r="L181" s="29">
        <f>+FEBRERO2021!N181</f>
        <v>0</v>
      </c>
      <c r="M181" s="29">
        <f>+M182+M183</f>
        <v>0</v>
      </c>
      <c r="N181" s="29">
        <f t="shared" si="23"/>
        <v>0</v>
      </c>
      <c r="O181" s="29">
        <f>+FEBRERO2021!Q181</f>
        <v>0</v>
      </c>
      <c r="P181" s="29">
        <f>+P182+P183</f>
        <v>0</v>
      </c>
      <c r="Q181" s="29">
        <f t="shared" si="24"/>
        <v>0</v>
      </c>
      <c r="R181" s="35">
        <f t="shared" si="19"/>
        <v>0</v>
      </c>
      <c r="S181" s="36">
        <f t="shared" si="20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21"/>
        <v>0</v>
      </c>
      <c r="I182" s="38">
        <f>+FEBRERO2021!K182</f>
        <v>0</v>
      </c>
      <c r="J182" s="38"/>
      <c r="K182" s="38">
        <f t="shared" si="22"/>
        <v>0</v>
      </c>
      <c r="L182" s="38">
        <f>+FEBRERO2021!N182</f>
        <v>0</v>
      </c>
      <c r="M182" s="38"/>
      <c r="N182" s="38">
        <f t="shared" si="23"/>
        <v>0</v>
      </c>
      <c r="O182" s="38">
        <f>+FEBRERO2021!Q182</f>
        <v>0</v>
      </c>
      <c r="P182" s="38"/>
      <c r="Q182" s="38">
        <f t="shared" si="24"/>
        <v>0</v>
      </c>
      <c r="R182" s="39">
        <f t="shared" si="19"/>
        <v>0</v>
      </c>
      <c r="S182" s="40">
        <f t="shared" si="20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21"/>
        <v>0</v>
      </c>
      <c r="I183" s="38">
        <f>+FEBRERO2021!K183</f>
        <v>0</v>
      </c>
      <c r="J183" s="38"/>
      <c r="K183" s="38">
        <f t="shared" si="22"/>
        <v>0</v>
      </c>
      <c r="L183" s="38">
        <f>+FEBRERO2021!N183</f>
        <v>0</v>
      </c>
      <c r="M183" s="38"/>
      <c r="N183" s="38">
        <f t="shared" si="23"/>
        <v>0</v>
      </c>
      <c r="O183" s="38">
        <f>+FEBRERO2021!Q183</f>
        <v>0</v>
      </c>
      <c r="P183" s="38"/>
      <c r="Q183" s="38">
        <f t="shared" si="24"/>
        <v>0</v>
      </c>
      <c r="R183" s="39">
        <f t="shared" si="19"/>
        <v>0</v>
      </c>
      <c r="S183" s="40">
        <f t="shared" si="20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20000000</v>
      </c>
      <c r="E184" s="29">
        <f>+E185+E188</f>
        <v>0</v>
      </c>
      <c r="F184" s="29">
        <f>+F185+F188</f>
        <v>0</v>
      </c>
      <c r="G184" s="29">
        <f>+G185+G188</f>
        <v>0</v>
      </c>
      <c r="H184" s="65">
        <f t="shared" si="21"/>
        <v>190000000</v>
      </c>
      <c r="I184" s="29">
        <f>+FEBRERO2021!K184</f>
        <v>27038100</v>
      </c>
      <c r="J184" s="29">
        <f>+J185+J188</f>
        <v>60000000</v>
      </c>
      <c r="K184" s="29">
        <f t="shared" si="22"/>
        <v>87038100</v>
      </c>
      <c r="L184" s="29">
        <f>+FEBRERO2021!N184</f>
        <v>7038100</v>
      </c>
      <c r="M184" s="29">
        <f>+M185+M188</f>
        <v>32925716</v>
      </c>
      <c r="N184" s="29">
        <f t="shared" si="23"/>
        <v>39963816</v>
      </c>
      <c r="O184" s="29">
        <f>+FEBRERO2021!Q184</f>
        <v>7038100</v>
      </c>
      <c r="P184" s="29">
        <f>+P185+P188</f>
        <v>32925716</v>
      </c>
      <c r="Q184" s="29">
        <f t="shared" si="24"/>
        <v>39963816</v>
      </c>
      <c r="R184" s="35">
        <f t="shared" si="19"/>
        <v>102961900</v>
      </c>
      <c r="S184" s="36">
        <f t="shared" si="20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10000000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21"/>
        <v>50000000</v>
      </c>
      <c r="I185" s="29">
        <f>+FEBRERO2021!K185</f>
        <v>0</v>
      </c>
      <c r="J185" s="29">
        <f>J186</f>
        <v>0</v>
      </c>
      <c r="K185" s="29">
        <f t="shared" si="22"/>
        <v>0</v>
      </c>
      <c r="L185" s="29">
        <f>+FEBRERO2021!N185</f>
        <v>0</v>
      </c>
      <c r="M185" s="29">
        <f>M186</f>
        <v>0</v>
      </c>
      <c r="N185" s="29">
        <f t="shared" si="23"/>
        <v>0</v>
      </c>
      <c r="O185" s="29">
        <f>+FEBRERO2021!Q185</f>
        <v>0</v>
      </c>
      <c r="P185" s="29">
        <f>P186</f>
        <v>0</v>
      </c>
      <c r="Q185" s="29">
        <f t="shared" si="24"/>
        <v>0</v>
      </c>
      <c r="R185" s="35">
        <f t="shared" si="19"/>
        <v>50000000</v>
      </c>
      <c r="S185" s="36">
        <f t="shared" si="20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10000000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21"/>
        <v>50000000</v>
      </c>
      <c r="I186" s="29">
        <f>+FEBRERO2021!K186</f>
        <v>0</v>
      </c>
      <c r="J186" s="29">
        <f>+J187</f>
        <v>0</v>
      </c>
      <c r="K186" s="29">
        <f t="shared" si="22"/>
        <v>0</v>
      </c>
      <c r="L186" s="29">
        <f>+FEBRERO2021!N186</f>
        <v>0</v>
      </c>
      <c r="M186" s="29">
        <f>+M187</f>
        <v>0</v>
      </c>
      <c r="N186" s="29">
        <f t="shared" si="23"/>
        <v>0</v>
      </c>
      <c r="O186" s="29">
        <f>+FEBRERO2021!Q186</f>
        <v>0</v>
      </c>
      <c r="P186" s="29">
        <f>+P187</f>
        <v>0</v>
      </c>
      <c r="Q186" s="29">
        <f t="shared" si="24"/>
        <v>0</v>
      </c>
      <c r="R186" s="35">
        <f t="shared" si="19"/>
        <v>50000000</v>
      </c>
      <c r="S186" s="36">
        <f t="shared" si="20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v>10000000</v>
      </c>
      <c r="E187" s="38"/>
      <c r="F187" s="38"/>
      <c r="G187" s="38"/>
      <c r="H187" s="64">
        <f t="shared" si="21"/>
        <v>50000000</v>
      </c>
      <c r="I187" s="38">
        <f>+FEBRERO2021!K187</f>
        <v>0</v>
      </c>
      <c r="J187" s="38"/>
      <c r="K187" s="38">
        <f t="shared" si="22"/>
        <v>0</v>
      </c>
      <c r="L187" s="38">
        <f>+FEBRERO2021!N187</f>
        <v>0</v>
      </c>
      <c r="M187" s="38"/>
      <c r="N187" s="38">
        <f t="shared" si="23"/>
        <v>0</v>
      </c>
      <c r="O187" s="38">
        <f>+FEBRERO2021!Q187</f>
        <v>0</v>
      </c>
      <c r="P187" s="38"/>
      <c r="Q187" s="38">
        <f t="shared" si="24"/>
        <v>0</v>
      </c>
      <c r="R187" s="39">
        <f t="shared" si="19"/>
        <v>50000000</v>
      </c>
      <c r="S187" s="40">
        <f t="shared" si="20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10000000</v>
      </c>
      <c r="E188" s="29">
        <f>+E189+E195</f>
        <v>0</v>
      </c>
      <c r="F188" s="29">
        <f>+F189+F195</f>
        <v>0</v>
      </c>
      <c r="G188" s="29">
        <f>+G189+G195</f>
        <v>0</v>
      </c>
      <c r="H188" s="65">
        <f t="shared" si="21"/>
        <v>140000000</v>
      </c>
      <c r="I188" s="29">
        <f>+FEBRERO2021!K188</f>
        <v>27038100</v>
      </c>
      <c r="J188" s="29">
        <f>+J189+J195</f>
        <v>60000000</v>
      </c>
      <c r="K188" s="29">
        <f t="shared" si="22"/>
        <v>87038100</v>
      </c>
      <c r="L188" s="29">
        <f>+FEBRERO2021!N188</f>
        <v>7038100</v>
      </c>
      <c r="M188" s="29">
        <f>+M189+M195</f>
        <v>32925716</v>
      </c>
      <c r="N188" s="29">
        <f t="shared" si="23"/>
        <v>39963816</v>
      </c>
      <c r="O188" s="29">
        <f>+FEBRERO2021!Q188</f>
        <v>7038100</v>
      </c>
      <c r="P188" s="29">
        <f>+P189+P195</f>
        <v>32925716</v>
      </c>
      <c r="Q188" s="29">
        <f t="shared" si="24"/>
        <v>39963816</v>
      </c>
      <c r="R188" s="35">
        <f t="shared" si="19"/>
        <v>52961900</v>
      </c>
      <c r="S188" s="36">
        <f t="shared" si="20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10000000</v>
      </c>
      <c r="E189" s="38">
        <f>SUM(E190:E194)</f>
        <v>0</v>
      </c>
      <c r="F189" s="38">
        <f>SUM(F190:F194)</f>
        <v>0</v>
      </c>
      <c r="G189" s="38">
        <f>SUM(G190:G194)</f>
        <v>0</v>
      </c>
      <c r="H189" s="64">
        <f t="shared" si="21"/>
        <v>140000000</v>
      </c>
      <c r="I189" s="38">
        <f>+FEBRERO2021!K189</f>
        <v>27038100</v>
      </c>
      <c r="J189" s="38">
        <f>SUM(J190:J194)</f>
        <v>60000000</v>
      </c>
      <c r="K189" s="38">
        <f t="shared" si="22"/>
        <v>87038100</v>
      </c>
      <c r="L189" s="38">
        <f>+FEBRERO2021!N189</f>
        <v>7038100</v>
      </c>
      <c r="M189" s="38">
        <f>SUM(M190:M194)</f>
        <v>32925716</v>
      </c>
      <c r="N189" s="38">
        <f t="shared" si="23"/>
        <v>39963816</v>
      </c>
      <c r="O189" s="38">
        <f>+FEBRERO2021!Q189</f>
        <v>7038100</v>
      </c>
      <c r="P189" s="38">
        <f>SUM(P190:P194)</f>
        <v>32925716</v>
      </c>
      <c r="Q189" s="38">
        <f t="shared" si="24"/>
        <v>39963816</v>
      </c>
      <c r="R189" s="39">
        <f t="shared" si="19"/>
        <v>52961900</v>
      </c>
      <c r="S189" s="40">
        <f t="shared" si="20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v>10000000</v>
      </c>
      <c r="E190" s="38"/>
      <c r="F190" s="38"/>
      <c r="G190" s="38"/>
      <c r="H190" s="64">
        <f t="shared" si="21"/>
        <v>70000000</v>
      </c>
      <c r="I190" s="38">
        <f>+FEBRERO2021!K190</f>
        <v>17038100</v>
      </c>
      <c r="J190" s="38">
        <v>40000000</v>
      </c>
      <c r="K190" s="38">
        <f t="shared" si="22"/>
        <v>57038100</v>
      </c>
      <c r="L190" s="38">
        <f>+FEBRERO2021!N190</f>
        <v>7038100</v>
      </c>
      <c r="M190" s="38">
        <v>16290581</v>
      </c>
      <c r="N190" s="38">
        <f t="shared" si="23"/>
        <v>23328681</v>
      </c>
      <c r="O190" s="38">
        <f>+FEBRERO2021!Q190</f>
        <v>7038100</v>
      </c>
      <c r="P190" s="38">
        <v>16290581</v>
      </c>
      <c r="Q190" s="38">
        <f t="shared" si="24"/>
        <v>23328681</v>
      </c>
      <c r="R190" s="39">
        <f t="shared" si="19"/>
        <v>12961900</v>
      </c>
      <c r="S190" s="40">
        <f t="shared" si="20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/>
      <c r="E191" s="38"/>
      <c r="F191" s="38"/>
      <c r="G191" s="38"/>
      <c r="H191" s="64">
        <f t="shared" si="21"/>
        <v>50000000</v>
      </c>
      <c r="I191" s="38">
        <f>+FEBRERO2021!K191</f>
        <v>10000000</v>
      </c>
      <c r="J191" s="38"/>
      <c r="K191" s="38">
        <f t="shared" si="22"/>
        <v>10000000</v>
      </c>
      <c r="L191" s="38">
        <f>+FEBRERO2021!N191</f>
        <v>0</v>
      </c>
      <c r="M191" s="38">
        <v>6215580</v>
      </c>
      <c r="N191" s="38">
        <f t="shared" si="23"/>
        <v>6215580</v>
      </c>
      <c r="O191" s="38">
        <f>+FEBRERO2021!Q191</f>
        <v>0</v>
      </c>
      <c r="P191" s="38">
        <v>6215580</v>
      </c>
      <c r="Q191" s="38">
        <f t="shared" si="24"/>
        <v>6215580</v>
      </c>
      <c r="R191" s="39">
        <f t="shared" si="19"/>
        <v>40000000</v>
      </c>
      <c r="S191" s="40">
        <f t="shared" si="20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/>
      <c r="E192" s="38"/>
      <c r="F192" s="38"/>
      <c r="G192" s="38"/>
      <c r="H192" s="64">
        <f t="shared" si="21"/>
        <v>20000000</v>
      </c>
      <c r="I192" s="38">
        <f>+FEBRERO2021!K192</f>
        <v>0</v>
      </c>
      <c r="J192" s="38">
        <v>20000000</v>
      </c>
      <c r="K192" s="38">
        <f t="shared" si="22"/>
        <v>20000000</v>
      </c>
      <c r="L192" s="38">
        <f>+FEBRERO2021!N192</f>
        <v>0</v>
      </c>
      <c r="M192" s="38">
        <v>10419555</v>
      </c>
      <c r="N192" s="38">
        <f t="shared" si="23"/>
        <v>10419555</v>
      </c>
      <c r="O192" s="38">
        <f>+FEBRERO2021!Q192</f>
        <v>0</v>
      </c>
      <c r="P192" s="38">
        <v>10419555</v>
      </c>
      <c r="Q192" s="38">
        <f t="shared" si="24"/>
        <v>10419555</v>
      </c>
      <c r="R192" s="39">
        <f t="shared" si="19"/>
        <v>0</v>
      </c>
      <c r="S192" s="40">
        <f t="shared" si="20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21"/>
        <v>0</v>
      </c>
      <c r="I193" s="38">
        <f>+FEBRERO2021!K193</f>
        <v>0</v>
      </c>
      <c r="J193" s="38"/>
      <c r="K193" s="38">
        <f t="shared" si="22"/>
        <v>0</v>
      </c>
      <c r="L193" s="38">
        <f>+FEBRERO2021!N193</f>
        <v>0</v>
      </c>
      <c r="M193" s="38"/>
      <c r="N193" s="38">
        <f t="shared" si="23"/>
        <v>0</v>
      </c>
      <c r="O193" s="38">
        <f>+FEBRERO2021!Q193</f>
        <v>0</v>
      </c>
      <c r="P193" s="38"/>
      <c r="Q193" s="38">
        <f t="shared" si="24"/>
        <v>0</v>
      </c>
      <c r="R193" s="39">
        <f t="shared" si="19"/>
        <v>0</v>
      </c>
      <c r="S193" s="40">
        <f t="shared" si="20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21"/>
        <v>0</v>
      </c>
      <c r="I194" s="38">
        <f>+FEBRERO2021!K194</f>
        <v>0</v>
      </c>
      <c r="J194" s="38"/>
      <c r="K194" s="38">
        <f t="shared" si="22"/>
        <v>0</v>
      </c>
      <c r="L194" s="38">
        <f>+FEBRERO2021!N194</f>
        <v>0</v>
      </c>
      <c r="M194" s="38"/>
      <c r="N194" s="38">
        <f t="shared" si="23"/>
        <v>0</v>
      </c>
      <c r="O194" s="38">
        <f>+FEBRERO2021!Q194</f>
        <v>0</v>
      </c>
      <c r="P194" s="38"/>
      <c r="Q194" s="38">
        <f t="shared" si="24"/>
        <v>0</v>
      </c>
      <c r="R194" s="39">
        <f t="shared" si="19"/>
        <v>0</v>
      </c>
      <c r="S194" s="40">
        <f t="shared" si="20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21"/>
        <v>0</v>
      </c>
      <c r="I195" s="38">
        <f>+FEBRERO2021!K195</f>
        <v>0</v>
      </c>
      <c r="J195" s="38">
        <f>+J196</f>
        <v>0</v>
      </c>
      <c r="K195" s="38">
        <f t="shared" si="22"/>
        <v>0</v>
      </c>
      <c r="L195" s="38">
        <f>+FEBRERO2021!N195</f>
        <v>0</v>
      </c>
      <c r="M195" s="38">
        <f>+M196</f>
        <v>0</v>
      </c>
      <c r="N195" s="38">
        <f t="shared" si="23"/>
        <v>0</v>
      </c>
      <c r="O195" s="38">
        <f>+FEBRERO2021!Q195</f>
        <v>0</v>
      </c>
      <c r="P195" s="38">
        <f>+P196</f>
        <v>0</v>
      </c>
      <c r="Q195" s="38">
        <f t="shared" si="24"/>
        <v>0</v>
      </c>
      <c r="R195" s="39">
        <f t="shared" si="19"/>
        <v>0</v>
      </c>
      <c r="S195" s="40">
        <f t="shared" si="20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21"/>
        <v>0</v>
      </c>
      <c r="I196" s="38">
        <f>+FEBRERO2021!K196</f>
        <v>0</v>
      </c>
      <c r="J196" s="38"/>
      <c r="K196" s="38">
        <f t="shared" si="22"/>
        <v>0</v>
      </c>
      <c r="L196" s="38">
        <f>+FEBRERO2021!N196</f>
        <v>0</v>
      </c>
      <c r="M196" s="38"/>
      <c r="N196" s="38">
        <f t="shared" si="23"/>
        <v>0</v>
      </c>
      <c r="O196" s="38">
        <f>+FEBRERO2021!Q196</f>
        <v>0</v>
      </c>
      <c r="P196" s="38"/>
      <c r="Q196" s="38">
        <f t="shared" si="24"/>
        <v>0</v>
      </c>
      <c r="R196" s="39">
        <f t="shared" si="19"/>
        <v>0</v>
      </c>
      <c r="S196" s="40">
        <f t="shared" si="20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21"/>
        <v>0</v>
      </c>
      <c r="I197" s="29">
        <f>+FEBRERO2021!K197</f>
        <v>0</v>
      </c>
      <c r="J197" s="29">
        <f>+J198+J201</f>
        <v>0</v>
      </c>
      <c r="K197" s="29">
        <f t="shared" si="22"/>
        <v>0</v>
      </c>
      <c r="L197" s="29">
        <f>+FEBRERO2021!N197</f>
        <v>0</v>
      </c>
      <c r="M197" s="29">
        <f>+M198+M201</f>
        <v>0</v>
      </c>
      <c r="N197" s="29">
        <f t="shared" si="23"/>
        <v>0</v>
      </c>
      <c r="O197" s="29">
        <f>+FEBRERO2021!Q197</f>
        <v>0</v>
      </c>
      <c r="P197" s="29">
        <f>+P198+P201</f>
        <v>0</v>
      </c>
      <c r="Q197" s="29">
        <f t="shared" si="24"/>
        <v>0</v>
      </c>
      <c r="R197" s="35">
        <f t="shared" si="19"/>
        <v>0</v>
      </c>
      <c r="S197" s="36">
        <f t="shared" si="20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21"/>
        <v>0</v>
      </c>
      <c r="I198" s="29">
        <f>+FEBRERO2021!K198</f>
        <v>0</v>
      </c>
      <c r="J198" s="29">
        <f>+J199+J200</f>
        <v>0</v>
      </c>
      <c r="K198" s="29">
        <f t="shared" si="22"/>
        <v>0</v>
      </c>
      <c r="L198" s="29">
        <f>+FEBRERO2021!N198</f>
        <v>0</v>
      </c>
      <c r="M198" s="29">
        <f>+M199+M200</f>
        <v>0</v>
      </c>
      <c r="N198" s="29">
        <f t="shared" si="23"/>
        <v>0</v>
      </c>
      <c r="O198" s="29">
        <f>+FEBRERO2021!Q198</f>
        <v>0</v>
      </c>
      <c r="P198" s="29">
        <f>+P199+P200</f>
        <v>0</v>
      </c>
      <c r="Q198" s="29">
        <f t="shared" si="24"/>
        <v>0</v>
      </c>
      <c r="R198" s="35">
        <f t="shared" si="19"/>
        <v>0</v>
      </c>
      <c r="S198" s="36">
        <f t="shared" si="20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21"/>
        <v>0</v>
      </c>
      <c r="I199" s="38">
        <f>+FEBRERO2021!K199</f>
        <v>0</v>
      </c>
      <c r="J199" s="38"/>
      <c r="K199" s="38">
        <f t="shared" si="22"/>
        <v>0</v>
      </c>
      <c r="L199" s="38">
        <f>+FEBRERO2021!N199</f>
        <v>0</v>
      </c>
      <c r="M199" s="38"/>
      <c r="N199" s="38">
        <f t="shared" si="23"/>
        <v>0</v>
      </c>
      <c r="O199" s="38">
        <f>+FEBRERO2021!Q199</f>
        <v>0</v>
      </c>
      <c r="P199" s="38"/>
      <c r="Q199" s="38">
        <f t="shared" si="24"/>
        <v>0</v>
      </c>
      <c r="R199" s="39">
        <f t="shared" si="19"/>
        <v>0</v>
      </c>
      <c r="S199" s="40">
        <f t="shared" si="20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21"/>
        <v>0</v>
      </c>
      <c r="I200" s="38">
        <f>+FEBRERO2021!K200</f>
        <v>0</v>
      </c>
      <c r="J200" s="38"/>
      <c r="K200" s="38">
        <f t="shared" si="22"/>
        <v>0</v>
      </c>
      <c r="L200" s="38">
        <f>+FEBRERO2021!N200</f>
        <v>0</v>
      </c>
      <c r="M200" s="38"/>
      <c r="N200" s="38">
        <f t="shared" si="23"/>
        <v>0</v>
      </c>
      <c r="O200" s="38">
        <f>+FEBRERO2021!Q200</f>
        <v>0</v>
      </c>
      <c r="P200" s="38"/>
      <c r="Q200" s="38">
        <f t="shared" si="24"/>
        <v>0</v>
      </c>
      <c r="R200" s="39">
        <f t="shared" si="19"/>
        <v>0</v>
      </c>
      <c r="S200" s="40">
        <f t="shared" si="20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21"/>
        <v>0</v>
      </c>
      <c r="I201" s="29">
        <f>+FEBRERO2021!K201</f>
        <v>0</v>
      </c>
      <c r="J201" s="29">
        <f>+J202+J203</f>
        <v>0</v>
      </c>
      <c r="K201" s="29">
        <f t="shared" si="22"/>
        <v>0</v>
      </c>
      <c r="L201" s="29">
        <f>+FEBRERO2021!N201</f>
        <v>0</v>
      </c>
      <c r="M201" s="29">
        <f>+M202+M203</f>
        <v>0</v>
      </c>
      <c r="N201" s="29">
        <f t="shared" si="23"/>
        <v>0</v>
      </c>
      <c r="O201" s="29">
        <f>+FEBRERO2021!Q201</f>
        <v>0</v>
      </c>
      <c r="P201" s="29">
        <f>+P202+P203</f>
        <v>0</v>
      </c>
      <c r="Q201" s="29">
        <f t="shared" si="24"/>
        <v>0</v>
      </c>
      <c r="R201" s="35">
        <f t="shared" si="19"/>
        <v>0</v>
      </c>
      <c r="S201" s="36">
        <f t="shared" si="20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21"/>
        <v>0</v>
      </c>
      <c r="I202" s="38">
        <f>+FEBRERO2021!K202</f>
        <v>0</v>
      </c>
      <c r="J202" s="38"/>
      <c r="K202" s="38">
        <f t="shared" si="22"/>
        <v>0</v>
      </c>
      <c r="L202" s="38">
        <f>+FEBRERO2021!N202</f>
        <v>0</v>
      </c>
      <c r="M202" s="38"/>
      <c r="N202" s="38">
        <f t="shared" si="23"/>
        <v>0</v>
      </c>
      <c r="O202" s="38">
        <f>+FEBRERO2021!Q202</f>
        <v>0</v>
      </c>
      <c r="P202" s="38"/>
      <c r="Q202" s="38">
        <f t="shared" si="24"/>
        <v>0</v>
      </c>
      <c r="R202" s="39">
        <f t="shared" si="19"/>
        <v>0</v>
      </c>
      <c r="S202" s="40">
        <f t="shared" si="20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21"/>
        <v>0</v>
      </c>
      <c r="I203" s="38">
        <f>+FEBRERO2021!K203</f>
        <v>0</v>
      </c>
      <c r="J203" s="38"/>
      <c r="K203" s="38">
        <f t="shared" si="22"/>
        <v>0</v>
      </c>
      <c r="L203" s="38">
        <f>+FEBRERO2021!N203</f>
        <v>0</v>
      </c>
      <c r="M203" s="38"/>
      <c r="N203" s="38">
        <f t="shared" si="23"/>
        <v>0</v>
      </c>
      <c r="O203" s="38">
        <f>+FEBRERO2021!Q203</f>
        <v>0</v>
      </c>
      <c r="P203" s="38"/>
      <c r="Q203" s="38">
        <f t="shared" si="24"/>
        <v>0</v>
      </c>
      <c r="R203" s="39">
        <f t="shared" si="19"/>
        <v>0</v>
      </c>
      <c r="S203" s="40">
        <f t="shared" si="20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21"/>
        <v>0</v>
      </c>
      <c r="I204" s="29">
        <f>+FEBRERO2021!K204</f>
        <v>0</v>
      </c>
      <c r="J204" s="29">
        <f>J205+J208</f>
        <v>0</v>
      </c>
      <c r="K204" s="29">
        <f t="shared" si="22"/>
        <v>0</v>
      </c>
      <c r="L204" s="29">
        <f>+FEBRERO2021!N204</f>
        <v>0</v>
      </c>
      <c r="M204" s="29">
        <f>M205+M208</f>
        <v>0</v>
      </c>
      <c r="N204" s="29">
        <f t="shared" si="23"/>
        <v>0</v>
      </c>
      <c r="O204" s="29">
        <f>+FEBRERO2021!Q204</f>
        <v>0</v>
      </c>
      <c r="P204" s="29">
        <f>P205+P208</f>
        <v>0</v>
      </c>
      <c r="Q204" s="29">
        <f t="shared" si="24"/>
        <v>0</v>
      </c>
      <c r="R204" s="35">
        <f t="shared" si="19"/>
        <v>0</v>
      </c>
      <c r="S204" s="36">
        <f t="shared" si="20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5">+D206</f>
        <v>0</v>
      </c>
      <c r="E205" s="29">
        <f t="shared" si="25"/>
        <v>0</v>
      </c>
      <c r="F205" s="29">
        <f t="shared" si="25"/>
        <v>0</v>
      </c>
      <c r="G205" s="29">
        <f t="shared" si="25"/>
        <v>0</v>
      </c>
      <c r="H205" s="65">
        <f t="shared" si="21"/>
        <v>0</v>
      </c>
      <c r="I205" s="29">
        <f>+FEBRERO2021!K205</f>
        <v>0</v>
      </c>
      <c r="J205" s="29">
        <f>+J206</f>
        <v>0</v>
      </c>
      <c r="K205" s="29">
        <f t="shared" si="22"/>
        <v>0</v>
      </c>
      <c r="L205" s="29">
        <f>+FEBRERO2021!N205</f>
        <v>0</v>
      </c>
      <c r="M205" s="29">
        <f>+M206</f>
        <v>0</v>
      </c>
      <c r="N205" s="29">
        <f t="shared" si="23"/>
        <v>0</v>
      </c>
      <c r="O205" s="29">
        <f>+FEBRERO2021!Q205</f>
        <v>0</v>
      </c>
      <c r="P205" s="29">
        <f>+P206</f>
        <v>0</v>
      </c>
      <c r="Q205" s="29">
        <f t="shared" si="24"/>
        <v>0</v>
      </c>
      <c r="R205" s="35">
        <f t="shared" si="19"/>
        <v>0</v>
      </c>
      <c r="S205" s="36">
        <f t="shared" si="20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5"/>
        <v>0</v>
      </c>
      <c r="E206" s="29">
        <f t="shared" si="25"/>
        <v>0</v>
      </c>
      <c r="F206" s="29">
        <f t="shared" si="25"/>
        <v>0</v>
      </c>
      <c r="G206" s="29">
        <f t="shared" si="25"/>
        <v>0</v>
      </c>
      <c r="H206" s="65">
        <f t="shared" si="21"/>
        <v>0</v>
      </c>
      <c r="I206" s="29">
        <f>+FEBRERO2021!K206</f>
        <v>0</v>
      </c>
      <c r="J206" s="29">
        <f>+J207</f>
        <v>0</v>
      </c>
      <c r="K206" s="29">
        <f t="shared" si="22"/>
        <v>0</v>
      </c>
      <c r="L206" s="29">
        <f>+FEBRERO2021!N206</f>
        <v>0</v>
      </c>
      <c r="M206" s="29">
        <f>+M207</f>
        <v>0</v>
      </c>
      <c r="N206" s="29">
        <f t="shared" si="23"/>
        <v>0</v>
      </c>
      <c r="O206" s="29">
        <f>+FEBRERO2021!Q206</f>
        <v>0</v>
      </c>
      <c r="P206" s="29">
        <f>+P207</f>
        <v>0</v>
      </c>
      <c r="Q206" s="29">
        <f t="shared" si="24"/>
        <v>0</v>
      </c>
      <c r="R206" s="35">
        <f t="shared" ref="R206:R226" si="26">+H206-K206</f>
        <v>0</v>
      </c>
      <c r="S206" s="36">
        <f t="shared" ref="S206:S226" si="27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8">+C207+D207+E207-F207-G207</f>
        <v>0</v>
      </c>
      <c r="I207" s="38">
        <f>+FEBRERO2021!K207</f>
        <v>0</v>
      </c>
      <c r="J207" s="38">
        <v>0</v>
      </c>
      <c r="K207" s="38">
        <f t="shared" ref="K207:K226" si="29">+I207+J207</f>
        <v>0</v>
      </c>
      <c r="L207" s="38">
        <f>+FEBRERO2021!N207</f>
        <v>0</v>
      </c>
      <c r="M207" s="38">
        <v>0</v>
      </c>
      <c r="N207" s="38">
        <f t="shared" ref="N207:N226" si="30">+L207+M207</f>
        <v>0</v>
      </c>
      <c r="O207" s="38">
        <f>+FEBRERO2021!Q207</f>
        <v>0</v>
      </c>
      <c r="P207" s="38">
        <v>0</v>
      </c>
      <c r="Q207" s="38">
        <f t="shared" ref="Q207:Q226" si="31">+O207+P207</f>
        <v>0</v>
      </c>
      <c r="R207" s="39">
        <f t="shared" si="26"/>
        <v>0</v>
      </c>
      <c r="S207" s="40">
        <f t="shared" si="27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8"/>
        <v>0</v>
      </c>
      <c r="I208" s="29">
        <f>+FEBRERO2021!K208</f>
        <v>0</v>
      </c>
      <c r="J208" s="29">
        <f>+J209</f>
        <v>0</v>
      </c>
      <c r="K208" s="29">
        <f t="shared" si="29"/>
        <v>0</v>
      </c>
      <c r="L208" s="29">
        <f>+FEBRERO2021!N208</f>
        <v>0</v>
      </c>
      <c r="M208" s="29">
        <f>+M209</f>
        <v>0</v>
      </c>
      <c r="N208" s="29">
        <f t="shared" si="30"/>
        <v>0</v>
      </c>
      <c r="O208" s="29">
        <f>+FEBRERO2021!Q208</f>
        <v>0</v>
      </c>
      <c r="P208" s="29">
        <f>+P209</f>
        <v>0</v>
      </c>
      <c r="Q208" s="29">
        <f t="shared" si="31"/>
        <v>0</v>
      </c>
      <c r="R208" s="35">
        <f t="shared" si="26"/>
        <v>0</v>
      </c>
      <c r="S208" s="36">
        <f t="shared" si="27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8"/>
        <v>0</v>
      </c>
      <c r="I209" s="38">
        <f>+FEBRERO2021!K209</f>
        <v>0</v>
      </c>
      <c r="J209" s="38"/>
      <c r="K209" s="38">
        <f t="shared" si="29"/>
        <v>0</v>
      </c>
      <c r="L209" s="38">
        <f>+FEBRERO2021!N209</f>
        <v>0</v>
      </c>
      <c r="M209" s="38"/>
      <c r="N209" s="38">
        <f t="shared" si="30"/>
        <v>0</v>
      </c>
      <c r="O209" s="38">
        <f>+FEBRERO2021!Q209</f>
        <v>0</v>
      </c>
      <c r="P209" s="38"/>
      <c r="Q209" s="38">
        <f t="shared" si="31"/>
        <v>0</v>
      </c>
      <c r="R209" s="39">
        <f t="shared" si="26"/>
        <v>0</v>
      </c>
      <c r="S209" s="40">
        <f t="shared" si="27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8"/>
        <v>45130705</v>
      </c>
      <c r="I210" s="29">
        <f>+FEBRERO2021!K210</f>
        <v>12595423</v>
      </c>
      <c r="J210" s="29">
        <f>+J211+J215+J219+J222+J225</f>
        <v>32535282</v>
      </c>
      <c r="K210" s="29">
        <f t="shared" si="29"/>
        <v>45130705</v>
      </c>
      <c r="L210" s="29">
        <f>+FEBRERO2021!N210</f>
        <v>12324773</v>
      </c>
      <c r="M210" s="29">
        <f>+M211+M215+M219+M222+M225</f>
        <v>32535282</v>
      </c>
      <c r="N210" s="29">
        <f t="shared" si="30"/>
        <v>44860055</v>
      </c>
      <c r="O210" s="29">
        <f>+FEBRERO2021!Q210</f>
        <v>12324773</v>
      </c>
      <c r="P210" s="29">
        <f>+P211+P215+P219+P222+P225</f>
        <v>32535282</v>
      </c>
      <c r="Q210" s="29">
        <f t="shared" si="31"/>
        <v>44860055</v>
      </c>
      <c r="R210" s="35">
        <f t="shared" si="26"/>
        <v>0</v>
      </c>
      <c r="S210" s="36">
        <f t="shared" si="27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8"/>
        <v>30970205</v>
      </c>
      <c r="I211" s="29">
        <f>+FEBRERO2021!K211</f>
        <v>12595423</v>
      </c>
      <c r="J211" s="29">
        <f>+J212+J213+J214</f>
        <v>18374782</v>
      </c>
      <c r="K211" s="29">
        <f t="shared" si="29"/>
        <v>30970205</v>
      </c>
      <c r="L211" s="29">
        <f>+FEBRERO2021!N211</f>
        <v>12324773</v>
      </c>
      <c r="M211" s="29">
        <f>+M212+M213+M214</f>
        <v>18374782</v>
      </c>
      <c r="N211" s="29">
        <f t="shared" si="30"/>
        <v>30699555</v>
      </c>
      <c r="O211" s="29">
        <f>+FEBRERO2021!Q211</f>
        <v>12324773</v>
      </c>
      <c r="P211" s="29">
        <f>+P212+P213+P214</f>
        <v>18374782</v>
      </c>
      <c r="Q211" s="29">
        <f t="shared" si="31"/>
        <v>30699555</v>
      </c>
      <c r="R211" s="35">
        <f t="shared" si="26"/>
        <v>0</v>
      </c>
      <c r="S211" s="36">
        <f t="shared" si="27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8"/>
        <v>11024782</v>
      </c>
      <c r="I212" s="38">
        <f>+FEBRERO2021!K212</f>
        <v>0</v>
      </c>
      <c r="J212" s="38">
        <v>11024782</v>
      </c>
      <c r="K212" s="38">
        <f t="shared" si="29"/>
        <v>11024782</v>
      </c>
      <c r="L212" s="38">
        <f>+FEBRERO2021!N212</f>
        <v>0</v>
      </c>
      <c r="M212" s="38">
        <v>11024782</v>
      </c>
      <c r="N212" s="38">
        <f t="shared" si="30"/>
        <v>11024782</v>
      </c>
      <c r="O212" s="38">
        <f>+FEBRERO2021!Q212</f>
        <v>0</v>
      </c>
      <c r="P212" s="38">
        <v>11024782</v>
      </c>
      <c r="Q212" s="38">
        <f t="shared" si="31"/>
        <v>11024782</v>
      </c>
      <c r="R212" s="39">
        <f t="shared" si="26"/>
        <v>0</v>
      </c>
      <c r="S212" s="40">
        <f t="shared" si="27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8"/>
        <v>7350000</v>
      </c>
      <c r="I213" s="38">
        <f>+FEBRERO2021!K213</f>
        <v>0</v>
      </c>
      <c r="J213" s="38">
        <v>7350000</v>
      </c>
      <c r="K213" s="38">
        <f t="shared" si="29"/>
        <v>7350000</v>
      </c>
      <c r="L213" s="38">
        <f>+FEBRERO2021!N213</f>
        <v>0</v>
      </c>
      <c r="M213" s="38">
        <v>7350000</v>
      </c>
      <c r="N213" s="38">
        <f t="shared" si="30"/>
        <v>7350000</v>
      </c>
      <c r="O213" s="38">
        <f>+FEBRERO2021!Q213</f>
        <v>0</v>
      </c>
      <c r="P213" s="38">
        <v>7350000</v>
      </c>
      <c r="Q213" s="38">
        <f t="shared" si="31"/>
        <v>7350000</v>
      </c>
      <c r="R213" s="39">
        <f t="shared" si="26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8"/>
        <v>12595423</v>
      </c>
      <c r="I214" s="38">
        <f>+FEBRERO2021!K214</f>
        <v>12595423</v>
      </c>
      <c r="J214" s="38"/>
      <c r="K214" s="38">
        <f t="shared" si="29"/>
        <v>12595423</v>
      </c>
      <c r="L214" s="38">
        <f>+FEBRERO2021!N214</f>
        <v>12324773</v>
      </c>
      <c r="M214" s="38"/>
      <c r="N214" s="38">
        <f t="shared" si="30"/>
        <v>12324773</v>
      </c>
      <c r="O214" s="38">
        <f>+FEBRERO2021!Q214</f>
        <v>12324773</v>
      </c>
      <c r="P214" s="38"/>
      <c r="Q214" s="38">
        <f t="shared" si="31"/>
        <v>12324773</v>
      </c>
      <c r="R214" s="39">
        <f t="shared" si="26"/>
        <v>0</v>
      </c>
      <c r="S214" s="40">
        <f t="shared" si="27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8"/>
        <v>14160500</v>
      </c>
      <c r="I215" s="29">
        <f>+FEBRERO2021!K215</f>
        <v>0</v>
      </c>
      <c r="J215" s="29">
        <f>+J216+J217+J218</f>
        <v>14160500</v>
      </c>
      <c r="K215" s="29">
        <f t="shared" si="29"/>
        <v>14160500</v>
      </c>
      <c r="L215" s="29">
        <f>+FEBRERO2021!N215</f>
        <v>0</v>
      </c>
      <c r="M215" s="29">
        <f>+M216+M217+M218</f>
        <v>14160500</v>
      </c>
      <c r="N215" s="29">
        <f t="shared" si="30"/>
        <v>14160500</v>
      </c>
      <c r="O215" s="29">
        <f>+FEBRERO2021!Q215</f>
        <v>0</v>
      </c>
      <c r="P215" s="29">
        <f>+P216+P217+P218</f>
        <v>14160500</v>
      </c>
      <c r="Q215" s="29">
        <f t="shared" si="31"/>
        <v>14160500</v>
      </c>
      <c r="R215" s="35">
        <f t="shared" si="26"/>
        <v>0</v>
      </c>
      <c r="S215" s="36">
        <f t="shared" si="27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8"/>
        <v>0</v>
      </c>
      <c r="I216" s="38">
        <f>+FEBRERO2021!K216</f>
        <v>0</v>
      </c>
      <c r="J216" s="38"/>
      <c r="K216" s="38">
        <f t="shared" si="29"/>
        <v>0</v>
      </c>
      <c r="L216" s="38">
        <f>+FEBRERO2021!N216</f>
        <v>0</v>
      </c>
      <c r="M216" s="38"/>
      <c r="N216" s="38">
        <f t="shared" si="30"/>
        <v>0</v>
      </c>
      <c r="O216" s="38">
        <f>+FEBRERO2021!Q216</f>
        <v>0</v>
      </c>
      <c r="P216" s="38"/>
      <c r="Q216" s="38">
        <f t="shared" si="31"/>
        <v>0</v>
      </c>
      <c r="R216" s="39">
        <f t="shared" si="26"/>
        <v>0</v>
      </c>
      <c r="S216" s="40">
        <f t="shared" si="27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8"/>
        <v>14160500</v>
      </c>
      <c r="I217" s="38">
        <f>+FEBRERO2021!K217</f>
        <v>0</v>
      </c>
      <c r="J217" s="38">
        <v>14160500</v>
      </c>
      <c r="K217" s="38">
        <f t="shared" si="29"/>
        <v>14160500</v>
      </c>
      <c r="L217" s="38">
        <f>+FEBRERO2021!N217</f>
        <v>0</v>
      </c>
      <c r="M217" s="38">
        <f>14160500</f>
        <v>14160500</v>
      </c>
      <c r="N217" s="38">
        <f t="shared" si="30"/>
        <v>14160500</v>
      </c>
      <c r="O217" s="38">
        <f>+FEBRERO2021!Q217</f>
        <v>0</v>
      </c>
      <c r="P217" s="38">
        <f>14160500</f>
        <v>14160500</v>
      </c>
      <c r="Q217" s="38">
        <f t="shared" si="31"/>
        <v>14160500</v>
      </c>
      <c r="R217" s="39">
        <f t="shared" si="26"/>
        <v>0</v>
      </c>
      <c r="S217" s="40">
        <f t="shared" si="27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8"/>
        <v>0</v>
      </c>
      <c r="I218" s="38">
        <f>+FEBRERO2021!K218</f>
        <v>0</v>
      </c>
      <c r="J218" s="38">
        <v>0</v>
      </c>
      <c r="K218" s="38">
        <f t="shared" si="29"/>
        <v>0</v>
      </c>
      <c r="L218" s="38">
        <f>+FEBRERO2021!N218</f>
        <v>0</v>
      </c>
      <c r="M218" s="38">
        <v>0</v>
      </c>
      <c r="N218" s="38">
        <f t="shared" si="30"/>
        <v>0</v>
      </c>
      <c r="O218" s="38">
        <f>+FEBRERO2021!Q218</f>
        <v>0</v>
      </c>
      <c r="P218" s="38">
        <v>0</v>
      </c>
      <c r="Q218" s="38">
        <f t="shared" si="31"/>
        <v>0</v>
      </c>
      <c r="R218" s="39">
        <f t="shared" si="26"/>
        <v>0</v>
      </c>
      <c r="S218" s="40">
        <f t="shared" si="27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8"/>
        <v>0</v>
      </c>
      <c r="I219" s="29">
        <f>+FEBRERO2021!K219</f>
        <v>0</v>
      </c>
      <c r="J219" s="29">
        <f>+J220+J221</f>
        <v>0</v>
      </c>
      <c r="K219" s="29">
        <f t="shared" si="29"/>
        <v>0</v>
      </c>
      <c r="L219" s="29">
        <f>+FEBRERO2021!N219</f>
        <v>0</v>
      </c>
      <c r="M219" s="29">
        <f>+M220+M221</f>
        <v>0</v>
      </c>
      <c r="N219" s="29">
        <f t="shared" si="30"/>
        <v>0</v>
      </c>
      <c r="O219" s="29">
        <f>+FEBRERO2021!Q219</f>
        <v>0</v>
      </c>
      <c r="P219" s="29">
        <f>+P220+P221</f>
        <v>0</v>
      </c>
      <c r="Q219" s="29">
        <f t="shared" si="31"/>
        <v>0</v>
      </c>
      <c r="R219" s="35">
        <f t="shared" si="26"/>
        <v>0</v>
      </c>
      <c r="S219" s="36">
        <f t="shared" si="27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8"/>
        <v>0</v>
      </c>
      <c r="I220" s="38">
        <f>+FEBRERO2021!K220</f>
        <v>0</v>
      </c>
      <c r="J220" s="38">
        <v>0</v>
      </c>
      <c r="K220" s="38">
        <f t="shared" si="29"/>
        <v>0</v>
      </c>
      <c r="L220" s="38">
        <f>+FEBRERO2021!N220</f>
        <v>0</v>
      </c>
      <c r="M220" s="38">
        <v>0</v>
      </c>
      <c r="N220" s="38">
        <f t="shared" si="30"/>
        <v>0</v>
      </c>
      <c r="O220" s="38">
        <f>+FEBRERO2021!Q220</f>
        <v>0</v>
      </c>
      <c r="P220" s="38">
        <v>0</v>
      </c>
      <c r="Q220" s="38">
        <f t="shared" si="31"/>
        <v>0</v>
      </c>
      <c r="R220" s="39">
        <f t="shared" si="26"/>
        <v>0</v>
      </c>
      <c r="S220" s="40">
        <f t="shared" si="27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8"/>
        <v>0</v>
      </c>
      <c r="I221" s="38">
        <f>+FEBRERO2021!K221</f>
        <v>0</v>
      </c>
      <c r="J221" s="38">
        <v>0</v>
      </c>
      <c r="K221" s="38">
        <f t="shared" si="29"/>
        <v>0</v>
      </c>
      <c r="L221" s="38">
        <f>+FEBRERO2021!N221</f>
        <v>0</v>
      </c>
      <c r="M221" s="38">
        <v>0</v>
      </c>
      <c r="N221" s="38">
        <f t="shared" si="30"/>
        <v>0</v>
      </c>
      <c r="O221" s="38">
        <f>+FEBRERO2021!Q221</f>
        <v>0</v>
      </c>
      <c r="P221" s="38">
        <v>0</v>
      </c>
      <c r="Q221" s="38">
        <f t="shared" si="31"/>
        <v>0</v>
      </c>
      <c r="R221" s="39">
        <f t="shared" si="26"/>
        <v>0</v>
      </c>
      <c r="S221" s="40">
        <f t="shared" si="27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8"/>
        <v>0</v>
      </c>
      <c r="I222" s="29">
        <f>+FEBRERO2021!K222</f>
        <v>0</v>
      </c>
      <c r="J222" s="29">
        <f>+J223+J224</f>
        <v>0</v>
      </c>
      <c r="K222" s="29">
        <f t="shared" si="29"/>
        <v>0</v>
      </c>
      <c r="L222" s="29">
        <f>+FEBRERO2021!N222</f>
        <v>0</v>
      </c>
      <c r="M222" s="29">
        <f>+M223+M224</f>
        <v>0</v>
      </c>
      <c r="N222" s="29">
        <f t="shared" si="30"/>
        <v>0</v>
      </c>
      <c r="O222" s="29">
        <f>+FEBRERO2021!Q222</f>
        <v>0</v>
      </c>
      <c r="P222" s="29">
        <f>+P223+P224</f>
        <v>0</v>
      </c>
      <c r="Q222" s="29">
        <f t="shared" si="31"/>
        <v>0</v>
      </c>
      <c r="R222" s="35">
        <f t="shared" si="26"/>
        <v>0</v>
      </c>
      <c r="S222" s="36">
        <f t="shared" si="27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8"/>
        <v>0</v>
      </c>
      <c r="I223" s="38">
        <f>+FEBRERO2021!K223</f>
        <v>0</v>
      </c>
      <c r="J223" s="38">
        <v>0</v>
      </c>
      <c r="K223" s="38">
        <f t="shared" si="29"/>
        <v>0</v>
      </c>
      <c r="L223" s="38">
        <f>+FEBRERO2021!N223</f>
        <v>0</v>
      </c>
      <c r="M223" s="38">
        <v>0</v>
      </c>
      <c r="N223" s="38">
        <f t="shared" si="30"/>
        <v>0</v>
      </c>
      <c r="O223" s="38">
        <f>+FEBRERO2021!Q223</f>
        <v>0</v>
      </c>
      <c r="P223" s="38">
        <v>0</v>
      </c>
      <c r="Q223" s="38">
        <f t="shared" si="31"/>
        <v>0</v>
      </c>
      <c r="R223" s="39">
        <f t="shared" si="26"/>
        <v>0</v>
      </c>
      <c r="S223" s="40">
        <f t="shared" si="27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8"/>
        <v>0</v>
      </c>
      <c r="I224" s="38">
        <f>+FEBRERO2021!K224</f>
        <v>0</v>
      </c>
      <c r="J224" s="38">
        <v>0</v>
      </c>
      <c r="K224" s="38">
        <f t="shared" si="29"/>
        <v>0</v>
      </c>
      <c r="L224" s="38">
        <f>+FEBRERO2021!N224</f>
        <v>0</v>
      </c>
      <c r="M224" s="38">
        <v>0</v>
      </c>
      <c r="N224" s="38">
        <f t="shared" si="30"/>
        <v>0</v>
      </c>
      <c r="O224" s="38">
        <f>+FEBRERO2021!Q224</f>
        <v>0</v>
      </c>
      <c r="P224" s="38">
        <v>0</v>
      </c>
      <c r="Q224" s="38">
        <f t="shared" si="31"/>
        <v>0</v>
      </c>
      <c r="R224" s="39">
        <f t="shared" si="26"/>
        <v>0</v>
      </c>
      <c r="S224" s="40">
        <f t="shared" si="27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8"/>
        <v>0</v>
      </c>
      <c r="I225" s="41">
        <f>+FEBRERO2021!K225</f>
        <v>0</v>
      </c>
      <c r="J225" s="29">
        <v>0</v>
      </c>
      <c r="K225" s="29">
        <f t="shared" si="29"/>
        <v>0</v>
      </c>
      <c r="L225" s="41">
        <f>+FEBRERO2021!N225</f>
        <v>0</v>
      </c>
      <c r="M225" s="29">
        <v>0</v>
      </c>
      <c r="N225" s="29">
        <f t="shared" si="30"/>
        <v>0</v>
      </c>
      <c r="O225" s="41">
        <f>+FEBRERO2021!Q225</f>
        <v>0</v>
      </c>
      <c r="P225" s="29">
        <v>0</v>
      </c>
      <c r="Q225" s="29">
        <f t="shared" si="31"/>
        <v>0</v>
      </c>
      <c r="R225" s="35">
        <f t="shared" si="26"/>
        <v>0</v>
      </c>
      <c r="S225" s="36">
        <f t="shared" si="27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172069609.81</v>
      </c>
      <c r="E226" s="44">
        <f>+E12+E184+E197+E204+E210</f>
        <v>25604000</v>
      </c>
      <c r="F226" s="44">
        <f>+F12+F184+F197+F204+F210</f>
        <v>0</v>
      </c>
      <c r="G226" s="44">
        <f>+G12+G184+G197+G204+G210</f>
        <v>25604000</v>
      </c>
      <c r="H226" s="75">
        <f>+C226+D226+E226-F226-G226</f>
        <v>1748166276.8099999</v>
      </c>
      <c r="I226" s="41">
        <f>+FEBRERO2021!K226</f>
        <v>943035096.99000001</v>
      </c>
      <c r="J226" s="44">
        <f>+J12+J184+J197+J204+J210</f>
        <v>240720724</v>
      </c>
      <c r="K226" s="44">
        <f t="shared" si="29"/>
        <v>1183755820.99</v>
      </c>
      <c r="L226" s="41">
        <f>+FEBRERO2021!N226</f>
        <v>185487336.99000001</v>
      </c>
      <c r="M226" s="44">
        <f>+M12+M184+M197+M204+M210</f>
        <v>286972965</v>
      </c>
      <c r="N226" s="44">
        <f t="shared" si="30"/>
        <v>472460301.99000001</v>
      </c>
      <c r="O226" s="41">
        <f>+FEBRERO2021!Q226</f>
        <v>185487336.99000001</v>
      </c>
      <c r="P226" s="44">
        <f>+P12+P184+P197+P204+P210</f>
        <v>226210760</v>
      </c>
      <c r="Q226" s="44">
        <f t="shared" si="31"/>
        <v>411698096.99000001</v>
      </c>
      <c r="R226" s="81">
        <f t="shared" si="26"/>
        <v>564410455.81999993</v>
      </c>
      <c r="S226" s="45">
        <f t="shared" si="27"/>
        <v>60762205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83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8.85546875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409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11"/>
      <c r="B9" s="112"/>
      <c r="C9" s="173"/>
      <c r="D9" s="14" t="s">
        <v>364</v>
      </c>
      <c r="E9" s="108" t="s">
        <v>365</v>
      </c>
      <c r="F9" s="109" t="s">
        <v>359</v>
      </c>
      <c r="G9" s="110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316206870.81</v>
      </c>
      <c r="E11" s="28">
        <f>+E12+E184+E197+E204+E210</f>
        <v>26604000</v>
      </c>
      <c r="F11" s="28">
        <f>+F12+F184+F197+F204+F210</f>
        <v>0</v>
      </c>
      <c r="G11" s="28">
        <f>+G12+G184+G197+G204+G210</f>
        <v>26604000</v>
      </c>
      <c r="H11" s="65">
        <f>+C11+D11+E11-F11-G11</f>
        <v>1892303537.8099999</v>
      </c>
      <c r="I11" s="28">
        <f>+MARZO2021!K11</f>
        <v>1183755820.99</v>
      </c>
      <c r="J11" s="28">
        <f>+J12+J184+J197+J204+J210</f>
        <v>129674508</v>
      </c>
      <c r="K11" s="28">
        <f>+I11+J11</f>
        <v>1313430328.99</v>
      </c>
      <c r="L11" s="28">
        <f>+MARZO2021!N11</f>
        <v>472460301.99000001</v>
      </c>
      <c r="M11" s="28">
        <f>+M12+M184+M197+M204+M210</f>
        <v>80887030</v>
      </c>
      <c r="N11" s="28">
        <f>+L11+M11</f>
        <v>553347331.99000001</v>
      </c>
      <c r="O11" s="28">
        <f>+MARZO2021!Q11</f>
        <v>411698096.99000001</v>
      </c>
      <c r="P11" s="28">
        <f>+P12+P184+P197+P204+P210</f>
        <v>80887030</v>
      </c>
      <c r="Q11" s="28">
        <f>+O11+P11</f>
        <v>492585126.99000001</v>
      </c>
      <c r="R11" s="30">
        <f t="shared" ref="R11:R75" si="0">+H11-K11</f>
        <v>578873208.81999993</v>
      </c>
      <c r="S11" s="31">
        <f t="shared" ref="S11:S75" si="1">+N11-Q11</f>
        <v>60762205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251076165.81</v>
      </c>
      <c r="E12" s="29">
        <f>+E13+E120+E173</f>
        <v>26604000</v>
      </c>
      <c r="F12" s="29">
        <f>+F13+F120+F173</f>
        <v>0</v>
      </c>
      <c r="G12" s="29">
        <f>+G13+G120+G173</f>
        <v>26604000</v>
      </c>
      <c r="H12" s="65">
        <f t="shared" ref="H12:H76" si="2">+C12+D12+E12-F12-G12</f>
        <v>1657172832.8099999</v>
      </c>
      <c r="I12" s="29">
        <f>+MARZO2021!K12</f>
        <v>1051587015.99</v>
      </c>
      <c r="J12" s="29">
        <f>+J13+J120+J173</f>
        <v>84674508</v>
      </c>
      <c r="K12" s="29">
        <f t="shared" ref="K12:K76" si="3">+I12+J12</f>
        <v>1136261523.99</v>
      </c>
      <c r="L12" s="29">
        <f>+MARZO2021!N12</f>
        <v>387636430.99000001</v>
      </c>
      <c r="M12" s="29">
        <f>+M13+M120+M173</f>
        <v>74428230</v>
      </c>
      <c r="N12" s="29">
        <f t="shared" ref="N12:N76" si="4">+L12+M12</f>
        <v>462064660.99000001</v>
      </c>
      <c r="O12" s="29">
        <f>+MARZO2021!Q12</f>
        <v>326874225.99000001</v>
      </c>
      <c r="P12" s="29">
        <f>+P13+P120+P173</f>
        <v>74428230</v>
      </c>
      <c r="Q12" s="29">
        <f t="shared" ref="Q12:Q76" si="5">+O12+P12</f>
        <v>401302455.99000001</v>
      </c>
      <c r="R12" s="35">
        <f t="shared" si="0"/>
        <v>520911308.81999993</v>
      </c>
      <c r="S12" s="36">
        <f t="shared" si="1"/>
        <v>60762205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134243985.75999999</v>
      </c>
      <c r="E13" s="29">
        <f>+E14+E66</f>
        <v>25604000</v>
      </c>
      <c r="F13" s="29">
        <f>+F14+F66</f>
        <v>0</v>
      </c>
      <c r="G13" s="29">
        <f>+G14+G66</f>
        <v>20604000</v>
      </c>
      <c r="H13" s="65">
        <f t="shared" si="2"/>
        <v>1204530542.76</v>
      </c>
      <c r="I13" s="29">
        <f>+MARZO2021!K13</f>
        <v>871378124</v>
      </c>
      <c r="J13" s="29">
        <f>+J14+J66</f>
        <v>49756680</v>
      </c>
      <c r="K13" s="29">
        <f t="shared" si="3"/>
        <v>921134804</v>
      </c>
      <c r="L13" s="29">
        <f>+MARZO2021!N13</f>
        <v>292443193</v>
      </c>
      <c r="M13" s="29">
        <f>+M14+M66</f>
        <v>68308052</v>
      </c>
      <c r="N13" s="29">
        <f t="shared" si="4"/>
        <v>360751245</v>
      </c>
      <c r="O13" s="29">
        <f>+MARZO2021!Q13</f>
        <v>283602176</v>
      </c>
      <c r="P13" s="29">
        <f>+P14+P66</f>
        <v>68308052</v>
      </c>
      <c r="Q13" s="29">
        <f t="shared" si="5"/>
        <v>351910228</v>
      </c>
      <c r="R13" s="35">
        <f t="shared" si="0"/>
        <v>283395738.75999999</v>
      </c>
      <c r="S13" s="36">
        <f t="shared" si="1"/>
        <v>8841017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0</v>
      </c>
      <c r="E14" s="29">
        <f>+E15+E35+E39+E51</f>
        <v>0</v>
      </c>
      <c r="F14" s="29">
        <f>+F15+F35+F39+F51</f>
        <v>0</v>
      </c>
      <c r="G14" s="29">
        <f>+G15+G35+G39+G51</f>
        <v>20604000</v>
      </c>
      <c r="H14" s="65">
        <f t="shared" si="2"/>
        <v>479262954</v>
      </c>
      <c r="I14" s="29">
        <f>+MARZO2021!K14</f>
        <v>370998392</v>
      </c>
      <c r="J14" s="29">
        <f>+J15+J35+J39+J51</f>
        <v>9275320</v>
      </c>
      <c r="K14" s="29">
        <f t="shared" si="3"/>
        <v>380273712</v>
      </c>
      <c r="L14" s="29">
        <f>+MARZO2021!N14</f>
        <v>117596604</v>
      </c>
      <c r="M14" s="29">
        <f>+M15+M35+M39+M51</f>
        <v>24807352</v>
      </c>
      <c r="N14" s="29">
        <f t="shared" si="4"/>
        <v>142403956</v>
      </c>
      <c r="O14" s="29">
        <f>+MARZO2021!Q14</f>
        <v>111917116</v>
      </c>
      <c r="P14" s="29">
        <f>+P15+P35+P39+P51</f>
        <v>24807352</v>
      </c>
      <c r="Q14" s="29">
        <f t="shared" si="5"/>
        <v>136724468</v>
      </c>
      <c r="R14" s="35">
        <f t="shared" si="0"/>
        <v>98989242</v>
      </c>
      <c r="S14" s="36">
        <f>+N14-Q14</f>
        <v>5679488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+MARZO2021!K15</f>
        <v>25760446</v>
      </c>
      <c r="J15" s="29">
        <f>+J16+J17+J18+J19</f>
        <v>7309300</v>
      </c>
      <c r="K15" s="29">
        <f t="shared" si="3"/>
        <v>33069746</v>
      </c>
      <c r="L15" s="29">
        <f>+MARZO2021!N15</f>
        <v>25760446</v>
      </c>
      <c r="M15" s="29">
        <f>+M16+M17+M18+M19</f>
        <v>7309300</v>
      </c>
      <c r="N15" s="29">
        <f t="shared" si="4"/>
        <v>33069746</v>
      </c>
      <c r="O15" s="29">
        <f>+MARZO2021!Q15</f>
        <v>21927900</v>
      </c>
      <c r="P15" s="29">
        <f>+P16+P17+P18+P19</f>
        <v>7309300</v>
      </c>
      <c r="Q15" s="29">
        <f t="shared" si="5"/>
        <v>29237200</v>
      </c>
      <c r="R15" s="35">
        <f t="shared" si="0"/>
        <v>69972043</v>
      </c>
      <c r="S15" s="36">
        <f t="shared" si="1"/>
        <v>3832546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+MARZO2021!K16</f>
        <v>19640100</v>
      </c>
      <c r="J16" s="38">
        <v>6546700</v>
      </c>
      <c r="K16" s="38">
        <f t="shared" si="3"/>
        <v>26186800</v>
      </c>
      <c r="L16" s="38">
        <f>+MARZO2021!N16</f>
        <v>19640100</v>
      </c>
      <c r="M16" s="38">
        <v>6546700</v>
      </c>
      <c r="N16" s="38">
        <f t="shared" si="4"/>
        <v>26186800</v>
      </c>
      <c r="O16" s="38">
        <f>+MARZO2021!Q16</f>
        <v>19640100</v>
      </c>
      <c r="P16" s="38">
        <v>6546700</v>
      </c>
      <c r="Q16" s="38">
        <f t="shared" si="5"/>
        <v>26186800</v>
      </c>
      <c r="R16" s="39">
        <f t="shared" si="0"/>
        <v>52373600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+MARZO2021!K17</f>
        <v>0</v>
      </c>
      <c r="J17" s="38"/>
      <c r="K17" s="38">
        <f t="shared" si="3"/>
        <v>0</v>
      </c>
      <c r="L17" s="38">
        <f>+MARZO2021!N17</f>
        <v>0</v>
      </c>
      <c r="M17" s="38"/>
      <c r="N17" s="38">
        <f t="shared" si="4"/>
        <v>0</v>
      </c>
      <c r="O17" s="38">
        <f>+MARZO2021!Q17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+MARZO2021!K18</f>
        <v>0</v>
      </c>
      <c r="J18" s="38"/>
      <c r="K18" s="38">
        <f t="shared" si="3"/>
        <v>0</v>
      </c>
      <c r="L18" s="38">
        <f>+MARZO2021!N18</f>
        <v>0</v>
      </c>
      <c r="M18" s="38"/>
      <c r="N18" s="38">
        <f t="shared" si="4"/>
        <v>0</v>
      </c>
      <c r="O18" s="38">
        <f>+MARZO2021!Q18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+MARZO2021!K19</f>
        <v>6120346</v>
      </c>
      <c r="J19" s="29">
        <f>SUM(J20:J33)</f>
        <v>762600</v>
      </c>
      <c r="K19" s="29">
        <f t="shared" si="3"/>
        <v>6882946</v>
      </c>
      <c r="L19" s="29">
        <f>+MARZO2021!N19</f>
        <v>6120346</v>
      </c>
      <c r="M19" s="29">
        <f>SUM(M20:M33)</f>
        <v>762600</v>
      </c>
      <c r="N19" s="29">
        <f t="shared" si="4"/>
        <v>6882946</v>
      </c>
      <c r="O19" s="29">
        <f>+MARZO2021!Q19</f>
        <v>2287800</v>
      </c>
      <c r="P19" s="29">
        <f>SUM(P20:P33)</f>
        <v>762600</v>
      </c>
      <c r="Q19" s="29">
        <f t="shared" si="5"/>
        <v>3050400</v>
      </c>
      <c r="R19" s="35">
        <f t="shared" si="0"/>
        <v>17598443</v>
      </c>
      <c r="S19" s="36">
        <f t="shared" si="1"/>
        <v>3832546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+MARZO2021!K20</f>
        <v>1200228</v>
      </c>
      <c r="J20" s="38"/>
      <c r="K20" s="38">
        <f t="shared" si="3"/>
        <v>1200228</v>
      </c>
      <c r="L20" s="38">
        <f>+MARZO2021!N20</f>
        <v>1200228</v>
      </c>
      <c r="M20" s="38"/>
      <c r="N20" s="38">
        <f t="shared" si="4"/>
        <v>1200228</v>
      </c>
      <c r="O20" s="38">
        <f>+MARZO2021!Q20</f>
        <v>0</v>
      </c>
      <c r="P20" s="38"/>
      <c r="Q20" s="38">
        <f t="shared" si="5"/>
        <v>0</v>
      </c>
      <c r="R20" s="39">
        <f t="shared" si="0"/>
        <v>3600685</v>
      </c>
      <c r="S20" s="40">
        <f t="shared" si="1"/>
        <v>1200228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+MARZO2021!K21</f>
        <v>2287800</v>
      </c>
      <c r="J21" s="38">
        <v>762600</v>
      </c>
      <c r="K21" s="38">
        <f t="shared" si="3"/>
        <v>3050400</v>
      </c>
      <c r="L21" s="38">
        <f>+MARZO2021!N21</f>
        <v>2287800</v>
      </c>
      <c r="M21" s="38">
        <v>762600</v>
      </c>
      <c r="N21" s="38">
        <f t="shared" si="4"/>
        <v>3050400</v>
      </c>
      <c r="O21" s="38">
        <f>+MARZO2021!Q21</f>
        <v>2287800</v>
      </c>
      <c r="P21" s="38">
        <v>762600</v>
      </c>
      <c r="Q21" s="38">
        <f t="shared" si="5"/>
        <v>3050400</v>
      </c>
      <c r="R21" s="39">
        <f t="shared" si="0"/>
        <v>6100800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+MARZO2021!K22</f>
        <v>818337</v>
      </c>
      <c r="J22" s="38"/>
      <c r="K22" s="38">
        <f t="shared" si="3"/>
        <v>818337</v>
      </c>
      <c r="L22" s="38">
        <f>+MARZO2021!N22</f>
        <v>818337</v>
      </c>
      <c r="M22" s="38"/>
      <c r="N22" s="38">
        <f t="shared" si="4"/>
        <v>818337</v>
      </c>
      <c r="O22" s="38">
        <f>+MARZO2021!Q22</f>
        <v>0</v>
      </c>
      <c r="P22" s="38"/>
      <c r="Q22" s="38">
        <f t="shared" si="5"/>
        <v>0</v>
      </c>
      <c r="R22" s="39">
        <f t="shared" si="0"/>
        <v>2455013</v>
      </c>
      <c r="S22" s="40">
        <f t="shared" si="1"/>
        <v>818337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+MARZO2021!K23</f>
        <v>0</v>
      </c>
      <c r="J23" s="38"/>
      <c r="K23" s="38">
        <f t="shared" si="3"/>
        <v>0</v>
      </c>
      <c r="L23" s="38">
        <f>+MARZO2021!N23</f>
        <v>0</v>
      </c>
      <c r="M23" s="38"/>
      <c r="N23" s="38">
        <f t="shared" si="4"/>
        <v>0</v>
      </c>
      <c r="O23" s="38">
        <f>+MARZO2021!Q23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+MARZO2021!K24</f>
        <v>109112</v>
      </c>
      <c r="J24" s="38"/>
      <c r="K24" s="38">
        <f t="shared" si="3"/>
        <v>109112</v>
      </c>
      <c r="L24" s="38">
        <f>+MARZO2021!N24</f>
        <v>109112</v>
      </c>
      <c r="M24" s="38"/>
      <c r="N24" s="38">
        <f t="shared" si="4"/>
        <v>109112</v>
      </c>
      <c r="O24" s="38">
        <f>+MARZO2021!Q24</f>
        <v>0</v>
      </c>
      <c r="P24" s="38"/>
      <c r="Q24" s="38">
        <f t="shared" si="5"/>
        <v>0</v>
      </c>
      <c r="R24" s="39">
        <f t="shared" si="0"/>
        <v>327335</v>
      </c>
      <c r="S24" s="40">
        <f t="shared" si="1"/>
        <v>109112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+MARZO2021!K25</f>
        <v>0</v>
      </c>
      <c r="J25" s="38"/>
      <c r="K25" s="38">
        <f t="shared" si="3"/>
        <v>0</v>
      </c>
      <c r="L25" s="38">
        <f>+MARZO2021!N25</f>
        <v>0</v>
      </c>
      <c r="M25" s="38"/>
      <c r="N25" s="38">
        <f t="shared" si="4"/>
        <v>0</v>
      </c>
      <c r="O25" s="38">
        <f>+MARZO2021!Q25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+MARZO2021!K26</f>
        <v>1704869</v>
      </c>
      <c r="J26" s="38"/>
      <c r="K26" s="38">
        <f t="shared" si="3"/>
        <v>1704869</v>
      </c>
      <c r="L26" s="38">
        <f>+MARZO2021!N26</f>
        <v>1704869</v>
      </c>
      <c r="M26" s="38"/>
      <c r="N26" s="38">
        <f t="shared" si="4"/>
        <v>1704869</v>
      </c>
      <c r="O26" s="38">
        <f>+MARZO2021!Q26</f>
        <v>0</v>
      </c>
      <c r="P26" s="38"/>
      <c r="Q26" s="38">
        <f t="shared" si="5"/>
        <v>0</v>
      </c>
      <c r="R26" s="39">
        <f t="shared" si="0"/>
        <v>5114610</v>
      </c>
      <c r="S26" s="40">
        <f t="shared" si="1"/>
        <v>1704869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+MARZO2021!K27</f>
        <v>0</v>
      </c>
      <c r="J27" s="38"/>
      <c r="K27" s="38">
        <f t="shared" si="3"/>
        <v>0</v>
      </c>
      <c r="L27" s="38">
        <f>+MARZO2021!N27</f>
        <v>0</v>
      </c>
      <c r="M27" s="38"/>
      <c r="N27" s="38">
        <f t="shared" si="4"/>
        <v>0</v>
      </c>
      <c r="O27" s="38">
        <f>+MARZO2021!Q27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+MARZO2021!K28</f>
        <v>0</v>
      </c>
      <c r="J28" s="38"/>
      <c r="K28" s="38">
        <f t="shared" si="3"/>
        <v>0</v>
      </c>
      <c r="L28" s="38">
        <f>+MARZO2021!N28</f>
        <v>0</v>
      </c>
      <c r="M28" s="38"/>
      <c r="N28" s="38">
        <f t="shared" si="4"/>
        <v>0</v>
      </c>
      <c r="O28" s="38">
        <f>+MARZO2021!Q28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+MARZO2021!K29</f>
        <v>0</v>
      </c>
      <c r="J29" s="38"/>
      <c r="K29" s="38">
        <f t="shared" si="3"/>
        <v>0</v>
      </c>
      <c r="L29" s="38">
        <f>+MARZO2021!N29</f>
        <v>0</v>
      </c>
      <c r="M29" s="38"/>
      <c r="N29" s="38">
        <f t="shared" si="4"/>
        <v>0</v>
      </c>
      <c r="O29" s="38">
        <f>+MARZO2021!Q29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+MARZO2021!K30</f>
        <v>0</v>
      </c>
      <c r="J30" s="38"/>
      <c r="K30" s="38">
        <f t="shared" si="3"/>
        <v>0</v>
      </c>
      <c r="L30" s="38">
        <f>+MARZO2021!N30</f>
        <v>0</v>
      </c>
      <c r="M30" s="38"/>
      <c r="N30" s="38">
        <f t="shared" si="4"/>
        <v>0</v>
      </c>
      <c r="O30" s="38">
        <f>+MARZO2021!Q30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+MARZO2021!K31</f>
        <v>0</v>
      </c>
      <c r="J31" s="38"/>
      <c r="K31" s="38">
        <f t="shared" si="3"/>
        <v>0</v>
      </c>
      <c r="L31" s="38">
        <f>+MARZO2021!N31</f>
        <v>0</v>
      </c>
      <c r="M31" s="38"/>
      <c r="N31" s="38">
        <f t="shared" si="4"/>
        <v>0</v>
      </c>
      <c r="O31" s="38">
        <f>+MARZO2021!Q31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+MARZO2021!K32</f>
        <v>0</v>
      </c>
      <c r="J32" s="38"/>
      <c r="K32" s="38">
        <f t="shared" si="3"/>
        <v>0</v>
      </c>
      <c r="L32" s="38">
        <f>+MARZO2021!N32</f>
        <v>0</v>
      </c>
      <c r="M32" s="38"/>
      <c r="N32" s="38">
        <f t="shared" si="4"/>
        <v>0</v>
      </c>
      <c r="O32" s="38">
        <f>+MARZO2021!Q32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+MARZO2021!K33</f>
        <v>0</v>
      </c>
      <c r="J33" s="29">
        <f>+J34</f>
        <v>0</v>
      </c>
      <c r="K33" s="29">
        <f t="shared" si="3"/>
        <v>0</v>
      </c>
      <c r="L33" s="29">
        <f>+MARZO2021!N33</f>
        <v>0</v>
      </c>
      <c r="M33" s="29">
        <f>+M34</f>
        <v>0</v>
      </c>
      <c r="N33" s="29">
        <f t="shared" si="4"/>
        <v>0</v>
      </c>
      <c r="O33" s="29">
        <f>+MARZO2021!Q33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+MARZO2021!K34</f>
        <v>0</v>
      </c>
      <c r="J34" s="38"/>
      <c r="K34" s="38">
        <f t="shared" si="3"/>
        <v>0</v>
      </c>
      <c r="L34" s="38">
        <f>+MARZO2021!N34</f>
        <v>0</v>
      </c>
      <c r="M34" s="38"/>
      <c r="N34" s="38">
        <f t="shared" si="4"/>
        <v>0</v>
      </c>
      <c r="O34" s="38">
        <f>+MARZO2021!Q34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0</v>
      </c>
      <c r="E35" s="29">
        <f>SUM(E36:E38)</f>
        <v>0</v>
      </c>
      <c r="F35" s="29">
        <f>SUM(F36:F38)</f>
        <v>0</v>
      </c>
      <c r="G35" s="29">
        <f>SUM(G36:G38)</f>
        <v>20604000</v>
      </c>
      <c r="H35" s="65">
        <f t="shared" si="2"/>
        <v>344354624</v>
      </c>
      <c r="I35" s="29">
        <f>+MARZO2021!K35</f>
        <v>337271312</v>
      </c>
      <c r="J35" s="29">
        <f>SUM(J36:J38)</f>
        <v>0</v>
      </c>
      <c r="K35" s="29">
        <f t="shared" si="3"/>
        <v>337271312</v>
      </c>
      <c r="L35" s="29">
        <f>+MARZO2021!N35</f>
        <v>84091156</v>
      </c>
      <c r="M35" s="29">
        <f>SUM(M36:M38)</f>
        <v>17498052</v>
      </c>
      <c r="N35" s="29">
        <f t="shared" si="4"/>
        <v>101589208</v>
      </c>
      <c r="O35" s="29">
        <f>+MARZO2021!Q35</f>
        <v>84091156</v>
      </c>
      <c r="P35" s="29">
        <f>SUM(P36:P38)</f>
        <v>17498052</v>
      </c>
      <c r="Q35" s="29">
        <f t="shared" si="5"/>
        <v>101589208</v>
      </c>
      <c r="R35" s="35">
        <f t="shared" si="0"/>
        <v>7083312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+MARZO2021!K36</f>
        <v>0</v>
      </c>
      <c r="J36" s="38"/>
      <c r="K36" s="38">
        <f t="shared" si="3"/>
        <v>0</v>
      </c>
      <c r="L36" s="38">
        <f>+MARZO2021!N36</f>
        <v>0</v>
      </c>
      <c r="M36" s="38"/>
      <c r="N36" s="38">
        <f t="shared" si="4"/>
        <v>0</v>
      </c>
      <c r="O36" s="38">
        <f>+MARZO2021!Q36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/>
      <c r="E37" s="38"/>
      <c r="F37" s="38"/>
      <c r="G37" s="38">
        <v>14404000</v>
      </c>
      <c r="H37" s="64">
        <f t="shared" si="2"/>
        <v>99920624</v>
      </c>
      <c r="I37" s="38">
        <f>+MARZO2021!K37</f>
        <v>99402312</v>
      </c>
      <c r="J37" s="38">
        <v>0</v>
      </c>
      <c r="K37" s="38">
        <f t="shared" si="3"/>
        <v>99402312</v>
      </c>
      <c r="L37" s="38">
        <f>+MARZO2021!N37</f>
        <v>28581156</v>
      </c>
      <c r="M37" s="38">
        <v>9527052</v>
      </c>
      <c r="N37" s="38">
        <f t="shared" si="4"/>
        <v>38108208</v>
      </c>
      <c r="O37" s="38">
        <f>+MARZO2021!Q37</f>
        <v>28581156</v>
      </c>
      <c r="P37" s="38">
        <v>9527052</v>
      </c>
      <c r="Q37" s="38">
        <f t="shared" si="5"/>
        <v>38108208</v>
      </c>
      <c r="R37" s="39">
        <f t="shared" si="0"/>
        <v>518312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/>
      <c r="E38" s="38"/>
      <c r="F38" s="38"/>
      <c r="G38" s="38">
        <v>6200000</v>
      </c>
      <c r="H38" s="64">
        <f t="shared" si="2"/>
        <v>244434000</v>
      </c>
      <c r="I38" s="38">
        <f>+MARZO2021!K38</f>
        <v>237869000</v>
      </c>
      <c r="J38" s="38">
        <v>0</v>
      </c>
      <c r="K38" s="38">
        <f t="shared" si="3"/>
        <v>237869000</v>
      </c>
      <c r="L38" s="38">
        <f>+MARZO2021!N38</f>
        <v>55510000</v>
      </c>
      <c r="M38" s="38">
        <v>7971000</v>
      </c>
      <c r="N38" s="38">
        <f t="shared" si="4"/>
        <v>63481000</v>
      </c>
      <c r="O38" s="38">
        <f>+MARZO2021!Q38</f>
        <v>55510000</v>
      </c>
      <c r="P38" s="38">
        <v>7971000</v>
      </c>
      <c r="Q38" s="38">
        <f t="shared" si="5"/>
        <v>63481000</v>
      </c>
      <c r="R38" s="39">
        <f t="shared" si="0"/>
        <v>6565000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+MARZO2021!K39</f>
        <v>2455680</v>
      </c>
      <c r="J39" s="29">
        <f>+J40+J45</f>
        <v>818560</v>
      </c>
      <c r="K39" s="29">
        <f t="shared" si="3"/>
        <v>3274240</v>
      </c>
      <c r="L39" s="29">
        <f>+MARZO2021!N39</f>
        <v>2455680</v>
      </c>
      <c r="M39" s="29">
        <f>+M40+M45</f>
        <v>0</v>
      </c>
      <c r="N39" s="29">
        <f t="shared" si="4"/>
        <v>2455680</v>
      </c>
      <c r="O39" s="29">
        <f>+MARZO2021!Q39</f>
        <v>2455680</v>
      </c>
      <c r="P39" s="29">
        <f>+P40+P45</f>
        <v>0</v>
      </c>
      <c r="Q39" s="29">
        <f t="shared" si="5"/>
        <v>2455680</v>
      </c>
      <c r="R39" s="35">
        <f t="shared" si="0"/>
        <v>6548480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+MARZO2021!K40</f>
        <v>0</v>
      </c>
      <c r="J40" s="38">
        <f>SUM(J41:J44)</f>
        <v>0</v>
      </c>
      <c r="K40" s="38">
        <f t="shared" si="3"/>
        <v>0</v>
      </c>
      <c r="L40" s="38">
        <f>+MARZO2021!N40</f>
        <v>0</v>
      </c>
      <c r="M40" s="38">
        <f>SUM(M41:M44)</f>
        <v>0</v>
      </c>
      <c r="N40" s="38">
        <f t="shared" si="4"/>
        <v>0</v>
      </c>
      <c r="O40" s="38">
        <f>+MARZO2021!Q40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406</v>
      </c>
      <c r="AB40" s="107" t="s">
        <v>407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+MARZO2021!K41</f>
        <v>0</v>
      </c>
      <c r="J41" s="38"/>
      <c r="K41" s="38">
        <f t="shared" si="3"/>
        <v>0</v>
      </c>
      <c r="L41" s="38">
        <f>+MARZO2021!N41</f>
        <v>0</v>
      </c>
      <c r="M41" s="38"/>
      <c r="N41" s="38">
        <f t="shared" si="4"/>
        <v>0</v>
      </c>
      <c r="O41" s="38">
        <f>+MARZO2021!Q41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11513280</v>
      </c>
      <c r="W41" s="53">
        <f>+K46+K58+K99+K112</f>
        <v>3631660</v>
      </c>
      <c r="X41" s="53">
        <f>+N46+N58+N99+N112</f>
        <v>2775270</v>
      </c>
      <c r="Y41" s="53">
        <f>+Q46+Q58+Q99+Q112</f>
        <v>2775270</v>
      </c>
      <c r="Z41" s="53">
        <f>+S46+S58+S99+S112</f>
        <v>0</v>
      </c>
      <c r="AA41" s="69">
        <f>+Y41+Z41</f>
        <v>2775270</v>
      </c>
      <c r="AB41" s="53">
        <v>2775270</v>
      </c>
      <c r="AC41" s="69">
        <f>+AA41-AB41</f>
        <v>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+MARZO2021!K42</f>
        <v>0</v>
      </c>
      <c r="J42" s="38"/>
      <c r="K42" s="38">
        <f t="shared" si="3"/>
        <v>0</v>
      </c>
      <c r="L42" s="38">
        <f>+MARZO2021!N42</f>
        <v>0</v>
      </c>
      <c r="M42" s="38"/>
      <c r="N42" s="38">
        <f t="shared" si="4"/>
        <v>0</v>
      </c>
      <c r="O42" s="38">
        <f>+MARZO2021!Q42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16252080</v>
      </c>
      <c r="W42" s="53">
        <f>+K47+K59+K100+K113</f>
        <v>5126460</v>
      </c>
      <c r="X42" s="53">
        <f>+N47+N59+N100+N113</f>
        <v>3917570</v>
      </c>
      <c r="Y42" s="53">
        <f>+Q47+Q59+Q100+Q113</f>
        <v>3917570</v>
      </c>
      <c r="Z42" s="53">
        <f>+S47+S59+S100+S113</f>
        <v>0</v>
      </c>
      <c r="AA42" s="69">
        <f t="shared" ref="AA42:AA44" si="6">+Y42+Z42</f>
        <v>3917570</v>
      </c>
      <c r="AB42" s="53">
        <v>3917570</v>
      </c>
      <c r="AC42" s="69">
        <f t="shared" ref="AC42:AC44" si="7">+AA42-AB42</f>
        <v>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+MARZO2021!K43</f>
        <v>0</v>
      </c>
      <c r="J43" s="38"/>
      <c r="K43" s="38">
        <f t="shared" si="3"/>
        <v>0</v>
      </c>
      <c r="L43" s="38">
        <f>+MARZO2021!N43</f>
        <v>0</v>
      </c>
      <c r="M43" s="38"/>
      <c r="N43" s="38">
        <f t="shared" si="4"/>
        <v>0</v>
      </c>
      <c r="O43" s="38">
        <f>+MARZO2021!Q43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13002506</v>
      </c>
      <c r="W43" s="53">
        <f>+K48+K60+K101+K114</f>
        <v>3114380</v>
      </c>
      <c r="X43" s="53">
        <f>+N48+N60+N101+N114</f>
        <v>3114380</v>
      </c>
      <c r="Y43" s="53">
        <f>+Q48+Q60+Q101+Q114</f>
        <v>331649</v>
      </c>
      <c r="Z43" s="53">
        <f>+S48+S60+S101+S114</f>
        <v>2782731</v>
      </c>
      <c r="AA43" s="69">
        <f t="shared" si="6"/>
        <v>3114380</v>
      </c>
      <c r="AB43" s="53">
        <v>3114380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+MARZO2021!K44</f>
        <v>0</v>
      </c>
      <c r="J44" s="38"/>
      <c r="K44" s="38">
        <f t="shared" si="3"/>
        <v>0</v>
      </c>
      <c r="L44" s="38">
        <f>+MARZO2021!N44</f>
        <v>0</v>
      </c>
      <c r="M44" s="38"/>
      <c r="N44" s="38">
        <f t="shared" si="4"/>
        <v>0</v>
      </c>
      <c r="O44" s="38">
        <f>+MARZO2021!Q44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1798800</v>
      </c>
      <c r="W44" s="53">
        <f>+K61+K115</f>
        <v>540400</v>
      </c>
      <c r="X44" s="53">
        <f>+N61+N115</f>
        <v>420100</v>
      </c>
      <c r="Y44" s="53">
        <f>+Q61+Q115</f>
        <v>420100</v>
      </c>
      <c r="Z44" s="53">
        <f>+S61+S115</f>
        <v>0</v>
      </c>
      <c r="AA44" s="69">
        <f t="shared" si="6"/>
        <v>420100</v>
      </c>
      <c r="AB44" s="53">
        <v>420100</v>
      </c>
      <c r="AC44" s="69">
        <f t="shared" si="7"/>
        <v>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+MARZO2021!K45</f>
        <v>2455680</v>
      </c>
      <c r="J45" s="38">
        <f>SUM(J46:J50)</f>
        <v>818560</v>
      </c>
      <c r="K45" s="38">
        <f t="shared" si="3"/>
        <v>3274240</v>
      </c>
      <c r="L45" s="38">
        <f>+MARZO2021!N45</f>
        <v>2455680</v>
      </c>
      <c r="M45" s="38">
        <f>SUM(M46:M50)</f>
        <v>0</v>
      </c>
      <c r="N45" s="38">
        <f t="shared" si="4"/>
        <v>2455680</v>
      </c>
      <c r="O45" s="38">
        <f>+MARZO2021!Q45</f>
        <v>2455680</v>
      </c>
      <c r="P45" s="38">
        <f>SUM(P46:P50)</f>
        <v>0</v>
      </c>
      <c r="Q45" s="38">
        <f t="shared" si="5"/>
        <v>2455680</v>
      </c>
      <c r="R45" s="39">
        <f t="shared" si="0"/>
        <v>6548480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42566666</v>
      </c>
      <c r="W45" s="70">
        <f t="shared" si="8"/>
        <v>12412900</v>
      </c>
      <c r="X45" s="70">
        <f t="shared" si="8"/>
        <v>10227320</v>
      </c>
      <c r="Y45" s="70">
        <f t="shared" si="8"/>
        <v>7444589</v>
      </c>
      <c r="Z45" s="70">
        <f t="shared" si="8"/>
        <v>2782731</v>
      </c>
      <c r="AA45" s="70">
        <f t="shared" si="8"/>
        <v>10227320</v>
      </c>
      <c r="AB45" s="70">
        <f t="shared" si="8"/>
        <v>10227320</v>
      </c>
      <c r="AC45" s="70">
        <f t="shared" si="8"/>
        <v>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+MARZO2021!K46</f>
        <v>1669680</v>
      </c>
      <c r="J46" s="38">
        <v>556560</v>
      </c>
      <c r="K46" s="38">
        <f t="shared" si="3"/>
        <v>2226240</v>
      </c>
      <c r="L46" s="38">
        <f>+MARZO2021!N46</f>
        <v>1669680</v>
      </c>
      <c r="M46" s="38"/>
      <c r="N46" s="38">
        <f t="shared" si="4"/>
        <v>1669680</v>
      </c>
      <c r="O46" s="38">
        <f>+MARZO2021!Q46</f>
        <v>1669680</v>
      </c>
      <c r="P46" s="38"/>
      <c r="Q46" s="38">
        <f t="shared" si="5"/>
        <v>1669680</v>
      </c>
      <c r="R46" s="39">
        <f t="shared" si="0"/>
        <v>4452480</v>
      </c>
      <c r="S46" s="40">
        <f t="shared" si="1"/>
        <v>0</v>
      </c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+MARZO2021!K47</f>
        <v>0</v>
      </c>
      <c r="J47" s="38"/>
      <c r="K47" s="38">
        <f t="shared" si="3"/>
        <v>0</v>
      </c>
      <c r="L47" s="38">
        <f>+MARZO2021!N47</f>
        <v>0</v>
      </c>
      <c r="M47" s="38"/>
      <c r="N47" s="38">
        <f t="shared" si="4"/>
        <v>0</v>
      </c>
      <c r="O47" s="38">
        <f>+MARZO2021!Q47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+MARZO2021!K48</f>
        <v>0</v>
      </c>
      <c r="J48" s="38"/>
      <c r="K48" s="38">
        <f t="shared" si="3"/>
        <v>0</v>
      </c>
      <c r="L48" s="38">
        <f>+MARZO2021!N48</f>
        <v>0</v>
      </c>
      <c r="M48" s="38"/>
      <c r="N48" s="38">
        <f t="shared" si="4"/>
        <v>0</v>
      </c>
      <c r="O48" s="38">
        <f>+MARZO2021!Q48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+MARZO2021!K49</f>
        <v>0</v>
      </c>
      <c r="J49" s="38"/>
      <c r="K49" s="38">
        <f t="shared" si="3"/>
        <v>0</v>
      </c>
      <c r="L49" s="38">
        <f>+MARZO2021!N49</f>
        <v>0</v>
      </c>
      <c r="M49" s="38"/>
      <c r="N49" s="38">
        <f t="shared" si="4"/>
        <v>0</v>
      </c>
      <c r="O49" s="38">
        <f>+MARZO2021!Q49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+MARZO2021!K50</f>
        <v>786000</v>
      </c>
      <c r="J50" s="38">
        <v>262000</v>
      </c>
      <c r="K50" s="38">
        <f t="shared" si="3"/>
        <v>1048000</v>
      </c>
      <c r="L50" s="38">
        <f>+MARZO2021!N50</f>
        <v>786000</v>
      </c>
      <c r="M50" s="38"/>
      <c r="N50" s="38">
        <f t="shared" si="4"/>
        <v>786000</v>
      </c>
      <c r="O50" s="38">
        <f>+MARZO2021!Q50</f>
        <v>786000</v>
      </c>
      <c r="P50" s="38"/>
      <c r="Q50" s="38">
        <f t="shared" si="5"/>
        <v>786000</v>
      </c>
      <c r="R50" s="39">
        <f t="shared" si="0"/>
        <v>2096000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0</v>
      </c>
      <c r="F51" s="29">
        <f>+F52+F57</f>
        <v>0</v>
      </c>
      <c r="G51" s="29">
        <f>+G52+G57</f>
        <v>0</v>
      </c>
      <c r="H51" s="65">
        <f t="shared" si="2"/>
        <v>22043821</v>
      </c>
      <c r="I51" s="29">
        <f>+MARZO2021!K51</f>
        <v>5510954</v>
      </c>
      <c r="J51" s="29">
        <f>+J52+J57</f>
        <v>1147460</v>
      </c>
      <c r="K51" s="29">
        <f t="shared" si="3"/>
        <v>6658414</v>
      </c>
      <c r="L51" s="29">
        <f>+MARZO2021!N51</f>
        <v>5289322</v>
      </c>
      <c r="M51" s="29">
        <f>+M52+M57</f>
        <v>0</v>
      </c>
      <c r="N51" s="29">
        <f t="shared" si="4"/>
        <v>5289322</v>
      </c>
      <c r="O51" s="29">
        <f>+MARZO2021!Q51</f>
        <v>3442380</v>
      </c>
      <c r="P51" s="29">
        <f>+P52+P57</f>
        <v>0</v>
      </c>
      <c r="Q51" s="29">
        <f t="shared" si="5"/>
        <v>3442380</v>
      </c>
      <c r="R51" s="35">
        <f t="shared" si="0"/>
        <v>15385407</v>
      </c>
      <c r="S51" s="36">
        <f t="shared" si="1"/>
        <v>1846942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+MARZO2021!K52</f>
        <v>0</v>
      </c>
      <c r="J52" s="38">
        <f>SUM(J53:J56)</f>
        <v>0</v>
      </c>
      <c r="K52" s="38">
        <f t="shared" si="3"/>
        <v>0</v>
      </c>
      <c r="L52" s="38">
        <f>+MARZO2021!N52</f>
        <v>0</v>
      </c>
      <c r="M52" s="38">
        <f>SUM(M53:M56)</f>
        <v>0</v>
      </c>
      <c r="N52" s="38">
        <f t="shared" si="4"/>
        <v>0</v>
      </c>
      <c r="O52" s="38">
        <f>+MARZO2021!Q52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+MARZO2021!K53</f>
        <v>0</v>
      </c>
      <c r="J53" s="38"/>
      <c r="K53" s="38">
        <f t="shared" si="3"/>
        <v>0</v>
      </c>
      <c r="L53" s="38">
        <f>+MARZO2021!N53</f>
        <v>0</v>
      </c>
      <c r="M53" s="38"/>
      <c r="N53" s="38">
        <f t="shared" si="4"/>
        <v>0</v>
      </c>
      <c r="O53" s="38">
        <f>+MARZO2021!Q53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+MARZO2021!K54</f>
        <v>0</v>
      </c>
      <c r="J54" s="38"/>
      <c r="K54" s="38">
        <f t="shared" si="3"/>
        <v>0</v>
      </c>
      <c r="L54" s="38">
        <f>+MARZO2021!N54</f>
        <v>0</v>
      </c>
      <c r="M54" s="38"/>
      <c r="N54" s="38">
        <f t="shared" si="4"/>
        <v>0</v>
      </c>
      <c r="O54" s="38">
        <f>+MARZO2021!Q54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+MARZO2021!K55</f>
        <v>0</v>
      </c>
      <c r="J55" s="38"/>
      <c r="K55" s="38">
        <f t="shared" si="3"/>
        <v>0</v>
      </c>
      <c r="L55" s="38">
        <f>+MARZO2021!N55</f>
        <v>0</v>
      </c>
      <c r="M55" s="38"/>
      <c r="N55" s="38">
        <f t="shared" si="4"/>
        <v>0</v>
      </c>
      <c r="O55" s="38">
        <f>+MARZO2021!Q55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+MARZO2021!K56</f>
        <v>0</v>
      </c>
      <c r="J56" s="38"/>
      <c r="K56" s="38">
        <f t="shared" si="3"/>
        <v>0</v>
      </c>
      <c r="L56" s="38">
        <f>+MARZO2021!N56</f>
        <v>0</v>
      </c>
      <c r="M56" s="38"/>
      <c r="N56" s="38">
        <f t="shared" si="4"/>
        <v>0</v>
      </c>
      <c r="O56" s="38">
        <f>+MARZO2021!Q56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0</v>
      </c>
      <c r="F57" s="38">
        <f t="shared" si="9"/>
        <v>0</v>
      </c>
      <c r="G57" s="38">
        <f t="shared" si="9"/>
        <v>0</v>
      </c>
      <c r="H57" s="64">
        <f t="shared" si="2"/>
        <v>22043821</v>
      </c>
      <c r="I57" s="38">
        <f>+MARZO2021!K57</f>
        <v>5510954</v>
      </c>
      <c r="J57" s="38">
        <f>SUM(J58:J65)</f>
        <v>1147460</v>
      </c>
      <c r="K57" s="38">
        <f t="shared" si="3"/>
        <v>6658414</v>
      </c>
      <c r="L57" s="38">
        <f>+MARZO2021!N57</f>
        <v>5289322</v>
      </c>
      <c r="M57" s="38">
        <f>SUM(M58:M65)</f>
        <v>0</v>
      </c>
      <c r="N57" s="38">
        <f t="shared" si="4"/>
        <v>5289322</v>
      </c>
      <c r="O57" s="38">
        <f>+MARZO2021!Q57</f>
        <v>3442380</v>
      </c>
      <c r="P57" s="38">
        <f>SUM(P58:P65)</f>
        <v>0</v>
      </c>
      <c r="Q57" s="38">
        <f t="shared" si="5"/>
        <v>3442380</v>
      </c>
      <c r="R57" s="39">
        <f t="shared" si="0"/>
        <v>15385407</v>
      </c>
      <c r="S57" s="40">
        <f t="shared" si="1"/>
        <v>1846942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+MARZO2021!K58</f>
        <v>0</v>
      </c>
      <c r="J58" s="38"/>
      <c r="K58" s="38">
        <f t="shared" si="3"/>
        <v>0</v>
      </c>
      <c r="L58" s="38">
        <f>+MARZO2021!N58</f>
        <v>0</v>
      </c>
      <c r="M58" s="38"/>
      <c r="N58" s="38">
        <f t="shared" si="4"/>
        <v>0</v>
      </c>
      <c r="O58" s="38">
        <f>+MARZO2021!Q58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+MARZO2021!K59</f>
        <v>2356980</v>
      </c>
      <c r="J59" s="38">
        <v>785660</v>
      </c>
      <c r="K59" s="38">
        <f t="shared" si="3"/>
        <v>3142640</v>
      </c>
      <c r="L59" s="38">
        <f>+MARZO2021!N59</f>
        <v>2356980</v>
      </c>
      <c r="M59" s="38"/>
      <c r="N59" s="38">
        <f t="shared" si="4"/>
        <v>2356980</v>
      </c>
      <c r="O59" s="38">
        <f>+MARZO2021!Q59</f>
        <v>2356980</v>
      </c>
      <c r="P59" s="38"/>
      <c r="Q59" s="38">
        <f t="shared" si="5"/>
        <v>2356980</v>
      </c>
      <c r="R59" s="39">
        <f t="shared" si="0"/>
        <v>6285280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+MARZO2021!K60</f>
        <v>1846942</v>
      </c>
      <c r="J60" s="38"/>
      <c r="K60" s="38">
        <f t="shared" si="3"/>
        <v>1846942</v>
      </c>
      <c r="L60" s="38">
        <f>+MARZO2021!N60</f>
        <v>1846942</v>
      </c>
      <c r="M60" s="38"/>
      <c r="N60" s="38">
        <f t="shared" si="4"/>
        <v>1846942</v>
      </c>
      <c r="O60" s="38">
        <f>+MARZO2021!Q60</f>
        <v>0</v>
      </c>
      <c r="P60" s="38"/>
      <c r="Q60" s="38">
        <f t="shared" si="5"/>
        <v>0</v>
      </c>
      <c r="R60" s="39">
        <f t="shared" si="0"/>
        <v>5540827</v>
      </c>
      <c r="S60" s="40">
        <f t="shared" si="1"/>
        <v>1846942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+MARZO2021!K61</f>
        <v>102900</v>
      </c>
      <c r="J61" s="38">
        <v>34300</v>
      </c>
      <c r="K61" s="38">
        <f t="shared" si="3"/>
        <v>137200</v>
      </c>
      <c r="L61" s="38">
        <f>+MARZO2021!N61</f>
        <v>102900</v>
      </c>
      <c r="M61" s="38"/>
      <c r="N61" s="38">
        <f t="shared" si="4"/>
        <v>102900</v>
      </c>
      <c r="O61" s="38">
        <f>+MARZO2021!Q61</f>
        <v>102900</v>
      </c>
      <c r="P61" s="38"/>
      <c r="Q61" s="38">
        <f t="shared" si="5"/>
        <v>102900</v>
      </c>
      <c r="R61" s="39">
        <f t="shared" si="0"/>
        <v>274400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+MARZO2021!K62</f>
        <v>0</v>
      </c>
      <c r="J62" s="38"/>
      <c r="K62" s="38">
        <f t="shared" si="3"/>
        <v>0</v>
      </c>
      <c r="L62" s="38">
        <f>+MARZO2021!N62</f>
        <v>0</v>
      </c>
      <c r="M62" s="38"/>
      <c r="N62" s="38">
        <f t="shared" si="4"/>
        <v>0</v>
      </c>
      <c r="O62" s="38">
        <f>+MARZO2021!Q62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/>
      <c r="H63" s="64">
        <f t="shared" si="2"/>
        <v>2358000</v>
      </c>
      <c r="I63" s="38">
        <f>+MARZO2021!K63</f>
        <v>589500</v>
      </c>
      <c r="J63" s="38">
        <v>196500</v>
      </c>
      <c r="K63" s="38">
        <f t="shared" si="3"/>
        <v>786000</v>
      </c>
      <c r="L63" s="38">
        <f>+MARZO2021!N63</f>
        <v>589500</v>
      </c>
      <c r="M63" s="38"/>
      <c r="N63" s="38">
        <f t="shared" si="4"/>
        <v>589500</v>
      </c>
      <c r="O63" s="38">
        <f>+MARZO2021!Q63</f>
        <v>589500</v>
      </c>
      <c r="P63" s="38"/>
      <c r="Q63" s="38">
        <f t="shared" si="5"/>
        <v>589500</v>
      </c>
      <c r="R63" s="39">
        <f t="shared" si="0"/>
        <v>1572000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/>
      <c r="F64" s="38"/>
      <c r="G64" s="38"/>
      <c r="H64" s="64">
        <f t="shared" si="2"/>
        <v>1572000</v>
      </c>
      <c r="I64" s="38">
        <f>+MARZO2021!K64</f>
        <v>393000</v>
      </c>
      <c r="J64" s="38">
        <v>131000</v>
      </c>
      <c r="K64" s="38">
        <f t="shared" si="3"/>
        <v>524000</v>
      </c>
      <c r="L64" s="38">
        <f>+MARZO2021!N64</f>
        <v>393000</v>
      </c>
      <c r="M64" s="38"/>
      <c r="N64" s="38">
        <f t="shared" si="4"/>
        <v>393000</v>
      </c>
      <c r="O64" s="38">
        <f>+MARZO2021!Q64</f>
        <v>393000</v>
      </c>
      <c r="P64" s="38"/>
      <c r="Q64" s="38">
        <f t="shared" si="5"/>
        <v>393000</v>
      </c>
      <c r="R64" s="39">
        <f t="shared" si="0"/>
        <v>1048000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/>
      <c r="F65" s="38"/>
      <c r="G65" s="38"/>
      <c r="H65" s="64">
        <f t="shared" si="2"/>
        <v>886532</v>
      </c>
      <c r="I65" s="38">
        <f>+MARZO2021!K65</f>
        <v>221632</v>
      </c>
      <c r="J65" s="38"/>
      <c r="K65" s="38">
        <f t="shared" si="3"/>
        <v>221632</v>
      </c>
      <c r="L65" s="38">
        <f>+MARZO2021!N65</f>
        <v>0</v>
      </c>
      <c r="M65" s="38"/>
      <c r="N65" s="38">
        <f t="shared" si="4"/>
        <v>0</v>
      </c>
      <c r="O65" s="38">
        <f>+MARZO2021!Q65</f>
        <v>0</v>
      </c>
      <c r="P65" s="38"/>
      <c r="Q65" s="38">
        <f t="shared" si="5"/>
        <v>0</v>
      </c>
      <c r="R65" s="39">
        <f t="shared" si="0"/>
        <v>664900</v>
      </c>
      <c r="S65" s="40">
        <f t="shared" si="1"/>
        <v>0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134243985.75999999</v>
      </c>
      <c r="E66" s="29">
        <f>+E67+E87+E91+E105</f>
        <v>25604000</v>
      </c>
      <c r="F66" s="29">
        <f>+F67+F87+F91+F105</f>
        <v>0</v>
      </c>
      <c r="G66" s="29">
        <f>+G67+G87+G91+G105</f>
        <v>0</v>
      </c>
      <c r="H66" s="65">
        <f t="shared" si="2"/>
        <v>725267588.75999999</v>
      </c>
      <c r="I66" s="29">
        <f>+MARZO2021!K66</f>
        <v>500379732</v>
      </c>
      <c r="J66" s="29">
        <f>+J67+J87+J91+J105</f>
        <v>40481360</v>
      </c>
      <c r="K66" s="29">
        <f t="shared" si="3"/>
        <v>540861092</v>
      </c>
      <c r="L66" s="29">
        <f>+MARZO2021!N66</f>
        <v>174846589</v>
      </c>
      <c r="M66" s="29">
        <f>+M67+M87+M91+M105</f>
        <v>43500700</v>
      </c>
      <c r="N66" s="29">
        <f t="shared" si="4"/>
        <v>218347289</v>
      </c>
      <c r="O66" s="29">
        <f>+MARZO2021!Q66</f>
        <v>171685060</v>
      </c>
      <c r="P66" s="29">
        <f>+P67+P87+P91+P105</f>
        <v>43500700</v>
      </c>
      <c r="Q66" s="29">
        <f t="shared" si="5"/>
        <v>215185760</v>
      </c>
      <c r="R66" s="35">
        <f t="shared" si="0"/>
        <v>184406496.75999999</v>
      </c>
      <c r="S66" s="36">
        <f t="shared" si="1"/>
        <v>3161529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>
        <f>+MARZO2021!K67</f>
        <v>23175773</v>
      </c>
      <c r="J67" s="29">
        <f>+J68+J69+J70+J71</f>
        <v>3526700</v>
      </c>
      <c r="K67" s="29">
        <f t="shared" si="3"/>
        <v>26702473</v>
      </c>
      <c r="L67" s="29">
        <f>+MARZO2021!N67</f>
        <v>23175773</v>
      </c>
      <c r="M67" s="29">
        <f>+M68+M69+M70+M71</f>
        <v>3526700</v>
      </c>
      <c r="N67" s="29">
        <f t="shared" si="4"/>
        <v>26702473</v>
      </c>
      <c r="O67" s="29">
        <f>+MARZO2021!Q67</f>
        <v>20950033</v>
      </c>
      <c r="P67" s="29">
        <f>+P68+P69+P70+P71</f>
        <v>3526700</v>
      </c>
      <c r="Q67" s="29">
        <f t="shared" si="5"/>
        <v>24476733</v>
      </c>
      <c r="R67" s="35">
        <f t="shared" si="0"/>
        <v>50545105</v>
      </c>
      <c r="S67" s="36">
        <f t="shared" si="1"/>
        <v>2225740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>
        <f>+MARZO2021!K68</f>
        <v>13002700</v>
      </c>
      <c r="J68" s="38">
        <v>3526700</v>
      </c>
      <c r="K68" s="38">
        <f t="shared" si="3"/>
        <v>16529400</v>
      </c>
      <c r="L68" s="38">
        <f>+MARZO2021!N68</f>
        <v>13002700</v>
      </c>
      <c r="M68" s="38">
        <v>3526700</v>
      </c>
      <c r="N68" s="38">
        <f t="shared" si="4"/>
        <v>16529400</v>
      </c>
      <c r="O68" s="38">
        <f>+MARZO2021!Q68</f>
        <v>13002700</v>
      </c>
      <c r="P68" s="38">
        <v>3526700</v>
      </c>
      <c r="Q68" s="38">
        <f t="shared" si="5"/>
        <v>16529400</v>
      </c>
      <c r="R68" s="39">
        <f t="shared" si="0"/>
        <v>40326600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+MARZO2021!K69</f>
        <v>6900000</v>
      </c>
      <c r="J69" s="38"/>
      <c r="K69" s="38">
        <f t="shared" si="3"/>
        <v>6900000</v>
      </c>
      <c r="L69" s="38">
        <f>+MARZO2021!N69</f>
        <v>6900000</v>
      </c>
      <c r="M69" s="38"/>
      <c r="N69" s="38">
        <f t="shared" si="4"/>
        <v>6900000</v>
      </c>
      <c r="O69" s="38">
        <f>+MARZO2021!Q69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+MARZO2021!K70</f>
        <v>0</v>
      </c>
      <c r="J70" s="38"/>
      <c r="K70" s="38">
        <f t="shared" si="3"/>
        <v>0</v>
      </c>
      <c r="L70" s="38">
        <f>+MARZO2021!N70</f>
        <v>0</v>
      </c>
      <c r="M70" s="38"/>
      <c r="N70" s="38">
        <f t="shared" si="4"/>
        <v>0</v>
      </c>
      <c r="O70" s="38">
        <f>+MARZO2021!Q70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+MARZO2021!K71</f>
        <v>3273073</v>
      </c>
      <c r="J71" s="38">
        <f>J72+J73+J74+J75+J76+J77+J78+J79+J80+J81+J82+J83+J84+J85</f>
        <v>0</v>
      </c>
      <c r="K71" s="38">
        <f t="shared" si="3"/>
        <v>3273073</v>
      </c>
      <c r="L71" s="38">
        <f>+MARZO2021!N71</f>
        <v>3273073</v>
      </c>
      <c r="M71" s="38">
        <f>M72+M73+M74+M75+M76+M77+M78+M79+M80+M81+M82+M83+M84+M85</f>
        <v>0</v>
      </c>
      <c r="N71" s="38">
        <f t="shared" si="4"/>
        <v>3273073</v>
      </c>
      <c r="O71" s="38">
        <f>+MARZO2021!Q71</f>
        <v>1047333</v>
      </c>
      <c r="P71" s="38">
        <f>P72+P73+P74+P75+P76+P77+P78+P79+P80+P81+P82+P83+P84+P85</f>
        <v>0</v>
      </c>
      <c r="Q71" s="38">
        <f t="shared" si="5"/>
        <v>1047333</v>
      </c>
      <c r="R71" s="39">
        <f t="shared" si="0"/>
        <v>10118505</v>
      </c>
      <c r="S71" s="40">
        <f t="shared" si="1"/>
        <v>2225740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+MARZO2021!K72</f>
        <v>646562</v>
      </c>
      <c r="J72" s="38"/>
      <c r="K72" s="38">
        <f t="shared" si="3"/>
        <v>646562</v>
      </c>
      <c r="L72" s="38">
        <f>+MARZO2021!N72</f>
        <v>646562</v>
      </c>
      <c r="M72" s="38"/>
      <c r="N72" s="38">
        <f t="shared" si="4"/>
        <v>646562</v>
      </c>
      <c r="O72" s="38">
        <f>+MARZO2021!Q72</f>
        <v>215521</v>
      </c>
      <c r="P72" s="38"/>
      <c r="Q72" s="38">
        <f t="shared" si="5"/>
        <v>215521</v>
      </c>
      <c r="R72" s="39">
        <f t="shared" si="0"/>
        <v>1939685</v>
      </c>
      <c r="S72" s="40">
        <f t="shared" si="1"/>
        <v>431041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+MARZO2021!K73</f>
        <v>0</v>
      </c>
      <c r="J73" s="38"/>
      <c r="K73" s="38">
        <f t="shared" si="3"/>
        <v>0</v>
      </c>
      <c r="L73" s="38">
        <f>+MARZO2021!N73</f>
        <v>0</v>
      </c>
      <c r="M73" s="38"/>
      <c r="N73" s="38">
        <f t="shared" si="4"/>
        <v>0</v>
      </c>
      <c r="O73" s="38">
        <f>+MARZO2021!Q73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+MARZO2021!K74</f>
        <v>561573</v>
      </c>
      <c r="J74" s="38"/>
      <c r="K74" s="38">
        <f t="shared" si="3"/>
        <v>561573</v>
      </c>
      <c r="L74" s="38">
        <f>+MARZO2021!N74</f>
        <v>561573</v>
      </c>
      <c r="M74" s="38"/>
      <c r="N74" s="38">
        <f t="shared" si="4"/>
        <v>561573</v>
      </c>
      <c r="O74" s="38">
        <f>+MARZO2021!Q74</f>
        <v>146946</v>
      </c>
      <c r="P74" s="38"/>
      <c r="Q74" s="38">
        <f t="shared" si="5"/>
        <v>146946</v>
      </c>
      <c r="R74" s="39">
        <f t="shared" si="0"/>
        <v>1897222</v>
      </c>
      <c r="S74" s="40">
        <f t="shared" si="1"/>
        <v>414627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+MARZO2021!K75</f>
        <v>0</v>
      </c>
      <c r="J75" s="38"/>
      <c r="K75" s="38">
        <f t="shared" si="3"/>
        <v>0</v>
      </c>
      <c r="L75" s="38">
        <f>+MARZO2021!N75</f>
        <v>0</v>
      </c>
      <c r="M75" s="38"/>
      <c r="N75" s="38">
        <f t="shared" si="4"/>
        <v>0</v>
      </c>
      <c r="O75" s="38">
        <f>+MARZO2021!Q75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+MARZO2021!K76</f>
        <v>72237</v>
      </c>
      <c r="J76" s="38"/>
      <c r="K76" s="38">
        <f t="shared" si="3"/>
        <v>72237</v>
      </c>
      <c r="L76" s="38">
        <f>+MARZO2021!N76</f>
        <v>72237</v>
      </c>
      <c r="M76" s="38"/>
      <c r="N76" s="38">
        <f t="shared" si="4"/>
        <v>72237</v>
      </c>
      <c r="O76" s="38">
        <f>+MARZO2021!Q76</f>
        <v>19593</v>
      </c>
      <c r="P76" s="38"/>
      <c r="Q76" s="38">
        <f t="shared" si="5"/>
        <v>19593</v>
      </c>
      <c r="R76" s="39">
        <f t="shared" ref="R76:R141" si="10">+H76-K76</f>
        <v>243629</v>
      </c>
      <c r="S76" s="40">
        <f t="shared" ref="S76:S141" si="11">+N76-Q76</f>
        <v>52644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+MARZO2021!K77</f>
        <v>463623</v>
      </c>
      <c r="J77" s="38"/>
      <c r="K77" s="38">
        <f t="shared" ref="K77:K142" si="13">+I77+J77</f>
        <v>463623</v>
      </c>
      <c r="L77" s="38">
        <f>+MARZO2021!N77</f>
        <v>463623</v>
      </c>
      <c r="M77" s="38"/>
      <c r="N77" s="38">
        <f t="shared" ref="N77:N142" si="14">+L77+M77</f>
        <v>463623</v>
      </c>
      <c r="O77" s="38">
        <f>+MARZO2021!Q77</f>
        <v>0</v>
      </c>
      <c r="P77" s="38"/>
      <c r="Q77" s="38">
        <f t="shared" ref="Q77:Q142" si="15">+O77+P77</f>
        <v>0</v>
      </c>
      <c r="R77" s="39">
        <f t="shared" si="10"/>
        <v>231811</v>
      </c>
      <c r="S77" s="40">
        <f t="shared" si="11"/>
        <v>463623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+MARZO2021!K78</f>
        <v>1169942</v>
      </c>
      <c r="J78" s="38"/>
      <c r="K78" s="38">
        <f t="shared" si="13"/>
        <v>1169942</v>
      </c>
      <c r="L78" s="38">
        <f>+MARZO2021!N78</f>
        <v>1169942</v>
      </c>
      <c r="M78" s="38"/>
      <c r="N78" s="38">
        <f t="shared" si="14"/>
        <v>1169942</v>
      </c>
      <c r="O78" s="38">
        <f>+MARZO2021!Q78</f>
        <v>306137</v>
      </c>
      <c r="P78" s="38"/>
      <c r="Q78" s="38">
        <f t="shared" si="15"/>
        <v>306137</v>
      </c>
      <c r="R78" s="39">
        <f t="shared" si="10"/>
        <v>4010478</v>
      </c>
      <c r="S78" s="40">
        <f t="shared" si="11"/>
        <v>863805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+MARZO2021!K79</f>
        <v>0</v>
      </c>
      <c r="J79" s="38"/>
      <c r="K79" s="38">
        <f t="shared" si="13"/>
        <v>0</v>
      </c>
      <c r="L79" s="38">
        <f>+MARZO2021!N79</f>
        <v>0</v>
      </c>
      <c r="M79" s="38"/>
      <c r="N79" s="38">
        <f t="shared" si="14"/>
        <v>0</v>
      </c>
      <c r="O79" s="38">
        <f>+MARZO2021!Q79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+MARZO2021!K80</f>
        <v>146228</v>
      </c>
      <c r="J80" s="38"/>
      <c r="K80" s="38">
        <f t="shared" si="13"/>
        <v>146228</v>
      </c>
      <c r="L80" s="38">
        <f>+MARZO2021!N80</f>
        <v>146228</v>
      </c>
      <c r="M80" s="38"/>
      <c r="N80" s="38">
        <f t="shared" si="14"/>
        <v>146228</v>
      </c>
      <c r="O80" s="38">
        <f>+MARZO2021!Q80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+MARZO2021!K81</f>
        <v>212908</v>
      </c>
      <c r="J81" s="38"/>
      <c r="K81" s="38">
        <f t="shared" si="13"/>
        <v>212908</v>
      </c>
      <c r="L81" s="38">
        <f>+MARZO2021!N81</f>
        <v>212908</v>
      </c>
      <c r="M81" s="38"/>
      <c r="N81" s="38">
        <f t="shared" si="14"/>
        <v>212908</v>
      </c>
      <c r="O81" s="38">
        <f>+MARZO2021!Q81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+MARZO2021!K82</f>
        <v>0</v>
      </c>
      <c r="J82" s="38"/>
      <c r="K82" s="38">
        <f t="shared" si="13"/>
        <v>0</v>
      </c>
      <c r="L82" s="38">
        <f>+MARZO2021!N82</f>
        <v>0</v>
      </c>
      <c r="M82" s="38"/>
      <c r="N82" s="38">
        <f t="shared" si="14"/>
        <v>0</v>
      </c>
      <c r="O82" s="38">
        <f>+MARZO2021!Q82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+MARZO2021!K83</f>
        <v>0</v>
      </c>
      <c r="J83" s="38"/>
      <c r="K83" s="38">
        <f t="shared" si="13"/>
        <v>0</v>
      </c>
      <c r="L83" s="38">
        <f>+MARZO2021!N83</f>
        <v>0</v>
      </c>
      <c r="M83" s="38"/>
      <c r="N83" s="38">
        <f t="shared" si="14"/>
        <v>0</v>
      </c>
      <c r="O83" s="38">
        <f>+MARZO2021!Q83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+MARZO2021!K84</f>
        <v>0</v>
      </c>
      <c r="J84" s="38"/>
      <c r="K84" s="38">
        <f t="shared" si="13"/>
        <v>0</v>
      </c>
      <c r="L84" s="38">
        <f>+MARZO2021!N84</f>
        <v>0</v>
      </c>
      <c r="M84" s="38"/>
      <c r="N84" s="38">
        <f t="shared" si="14"/>
        <v>0</v>
      </c>
      <c r="O84" s="38">
        <f>+MARZO2021!Q84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+MARZO2021!K85</f>
        <v>0</v>
      </c>
      <c r="J85" s="38">
        <f>J86</f>
        <v>0</v>
      </c>
      <c r="K85" s="38">
        <f t="shared" si="13"/>
        <v>0</v>
      </c>
      <c r="L85" s="38">
        <f>+MARZO2021!N85</f>
        <v>0</v>
      </c>
      <c r="M85" s="38">
        <f>M86</f>
        <v>0</v>
      </c>
      <c r="N85" s="38">
        <f t="shared" si="14"/>
        <v>0</v>
      </c>
      <c r="O85" s="38">
        <f>+MARZO2021!Q85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+MARZO2021!K86</f>
        <v>0</v>
      </c>
      <c r="J86" s="38"/>
      <c r="K86" s="38">
        <f t="shared" si="13"/>
        <v>0</v>
      </c>
      <c r="L86" s="38">
        <f>+MARZO2021!N86</f>
        <v>0</v>
      </c>
      <c r="M86" s="38"/>
      <c r="N86" s="38">
        <f t="shared" si="14"/>
        <v>0</v>
      </c>
      <c r="O86" s="38">
        <f>+MARZO2021!Q86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134243985.75999999</v>
      </c>
      <c r="E87" s="29">
        <f>SUM(E88:E90)</f>
        <v>25604000</v>
      </c>
      <c r="F87" s="29">
        <f>SUM(F88:F90)</f>
        <v>0</v>
      </c>
      <c r="G87" s="29">
        <f>SUM(G88:G90)</f>
        <v>0</v>
      </c>
      <c r="H87" s="65">
        <f t="shared" si="12"/>
        <v>623563985.75999999</v>
      </c>
      <c r="I87" s="29">
        <f>+MARZO2021!K87</f>
        <v>471749242</v>
      </c>
      <c r="J87" s="29">
        <f>SUM(J88:J90)</f>
        <v>35828000</v>
      </c>
      <c r="K87" s="29">
        <f t="shared" si="13"/>
        <v>507577242</v>
      </c>
      <c r="L87" s="29">
        <f>+MARZO2021!N87</f>
        <v>146248798</v>
      </c>
      <c r="M87" s="29">
        <f>SUM(M88:M90)</f>
        <v>39974000</v>
      </c>
      <c r="N87" s="29">
        <f t="shared" si="14"/>
        <v>186222798</v>
      </c>
      <c r="O87" s="29">
        <f>+MARZO2021!Q87</f>
        <v>146248798</v>
      </c>
      <c r="P87" s="29">
        <f>SUM(P88:P90)</f>
        <v>39974000</v>
      </c>
      <c r="Q87" s="29">
        <f t="shared" si="15"/>
        <v>186222798</v>
      </c>
      <c r="R87" s="35">
        <f t="shared" si="10"/>
        <v>115986743.75999999</v>
      </c>
      <c r="S87" s="36">
        <f t="shared" si="11"/>
        <v>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+MARZO2021!K88</f>
        <v>0</v>
      </c>
      <c r="J88" s="38"/>
      <c r="K88" s="38">
        <f t="shared" si="13"/>
        <v>0</v>
      </c>
      <c r="L88" s="38">
        <f>+MARZO2021!N88</f>
        <v>0</v>
      </c>
      <c r="M88" s="38"/>
      <c r="N88" s="38">
        <f t="shared" si="14"/>
        <v>0</v>
      </c>
      <c r="O88" s="38">
        <f>+MARZO2021!Q88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</f>
        <v>74243985.760000005</v>
      </c>
      <c r="E89" s="38">
        <v>25604000</v>
      </c>
      <c r="F89" s="38"/>
      <c r="G89" s="38"/>
      <c r="H89" s="64">
        <f t="shared" si="12"/>
        <v>299563985.75999999</v>
      </c>
      <c r="I89" s="38">
        <f>+MARZO2021!K89</f>
        <v>209269242</v>
      </c>
      <c r="J89" s="38">
        <v>28008000</v>
      </c>
      <c r="K89" s="38">
        <f t="shared" si="13"/>
        <v>237277242</v>
      </c>
      <c r="L89" s="38">
        <f>+MARZO2021!N89</f>
        <v>73648798</v>
      </c>
      <c r="M89" s="38">
        <v>20364000</v>
      </c>
      <c r="N89" s="38">
        <f t="shared" si="14"/>
        <v>94012798</v>
      </c>
      <c r="O89" s="38">
        <f>+MARZO2021!Q89</f>
        <v>73648798</v>
      </c>
      <c r="P89" s="38">
        <v>20364000</v>
      </c>
      <c r="Q89" s="38">
        <f t="shared" si="15"/>
        <v>94012798</v>
      </c>
      <c r="R89" s="39">
        <f t="shared" si="10"/>
        <v>62286743.75999999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</f>
        <v>60000000</v>
      </c>
      <c r="E90" s="38"/>
      <c r="F90" s="38"/>
      <c r="G90" s="38"/>
      <c r="H90" s="64">
        <f t="shared" si="12"/>
        <v>324000000</v>
      </c>
      <c r="I90" s="38">
        <f>+MARZO2021!K90</f>
        <v>262480000</v>
      </c>
      <c r="J90" s="38">
        <v>7820000</v>
      </c>
      <c r="K90" s="38">
        <f t="shared" si="13"/>
        <v>270300000</v>
      </c>
      <c r="L90" s="38">
        <f>+MARZO2021!N90</f>
        <v>72600000</v>
      </c>
      <c r="M90" s="38">
        <v>19610000</v>
      </c>
      <c r="N90" s="38">
        <f t="shared" si="14"/>
        <v>92210000</v>
      </c>
      <c r="O90" s="38">
        <f>+MARZO2021!Q90</f>
        <v>72600000</v>
      </c>
      <c r="P90" s="38">
        <v>19610000</v>
      </c>
      <c r="Q90" s="38">
        <f t="shared" si="15"/>
        <v>92210000</v>
      </c>
      <c r="R90" s="39">
        <f t="shared" si="10"/>
        <v>53700000</v>
      </c>
      <c r="S90" s="40">
        <f t="shared" si="11"/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0</v>
      </c>
      <c r="H91" s="65">
        <f t="shared" si="12"/>
        <v>10686308</v>
      </c>
      <c r="I91" s="29">
        <f>+MARZO2021!K91</f>
        <v>2221981</v>
      </c>
      <c r="J91" s="29">
        <f>+J92+J98</f>
        <v>440930</v>
      </c>
      <c r="K91" s="29">
        <f t="shared" si="13"/>
        <v>2662911</v>
      </c>
      <c r="L91" s="29">
        <f>+MARZO2021!N91</f>
        <v>2189282</v>
      </c>
      <c r="M91" s="29">
        <f>+M92+M98</f>
        <v>0</v>
      </c>
      <c r="N91" s="29">
        <f t="shared" si="14"/>
        <v>2189282</v>
      </c>
      <c r="O91" s="29">
        <f>+MARZO2021!Q91</f>
        <v>1916790</v>
      </c>
      <c r="P91" s="29">
        <f>+P92+P98</f>
        <v>0</v>
      </c>
      <c r="Q91" s="29">
        <f t="shared" si="15"/>
        <v>1916790</v>
      </c>
      <c r="R91" s="35">
        <f t="shared" si="10"/>
        <v>8023397</v>
      </c>
      <c r="S91" s="36">
        <f t="shared" si="11"/>
        <v>272492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+MARZO2021!K92</f>
        <v>0</v>
      </c>
      <c r="J92" s="38">
        <f>SUM(J93:J97)</f>
        <v>0</v>
      </c>
      <c r="K92" s="38">
        <f t="shared" si="13"/>
        <v>0</v>
      </c>
      <c r="L92" s="38">
        <f>+MARZO2021!N92</f>
        <v>0</v>
      </c>
      <c r="M92" s="38">
        <f>SUM(M93:M97)</f>
        <v>0</v>
      </c>
      <c r="N92" s="38">
        <f t="shared" si="14"/>
        <v>0</v>
      </c>
      <c r="O92" s="38">
        <f>+MARZO2021!Q92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+MARZO2021!K93</f>
        <v>0</v>
      </c>
      <c r="J93" s="38"/>
      <c r="K93" s="38">
        <f t="shared" si="13"/>
        <v>0</v>
      </c>
      <c r="L93" s="38">
        <f>+MARZO2021!N93</f>
        <v>0</v>
      </c>
      <c r="M93" s="38"/>
      <c r="N93" s="38">
        <f t="shared" si="14"/>
        <v>0</v>
      </c>
      <c r="O93" s="38">
        <f>+MARZO2021!Q93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+MARZO2021!K94</f>
        <v>0</v>
      </c>
      <c r="J94" s="38"/>
      <c r="K94" s="38">
        <f t="shared" si="13"/>
        <v>0</v>
      </c>
      <c r="L94" s="38">
        <f>+MARZO2021!N94</f>
        <v>0</v>
      </c>
      <c r="M94" s="38"/>
      <c r="N94" s="38">
        <f t="shared" si="14"/>
        <v>0</v>
      </c>
      <c r="O94" s="38">
        <f>+MARZO2021!Q94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+MARZO2021!K95</f>
        <v>0</v>
      </c>
      <c r="J95" s="38"/>
      <c r="K95" s="38">
        <f t="shared" si="13"/>
        <v>0</v>
      </c>
      <c r="L95" s="38">
        <f>+MARZO2021!N95</f>
        <v>0</v>
      </c>
      <c r="M95" s="38"/>
      <c r="N95" s="38">
        <f t="shared" si="14"/>
        <v>0</v>
      </c>
      <c r="O95" s="38">
        <f>+MARZO2021!Q95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+MARZO2021!K96</f>
        <v>0</v>
      </c>
      <c r="J96" s="38"/>
      <c r="K96" s="38">
        <f t="shared" si="13"/>
        <v>0</v>
      </c>
      <c r="L96" s="38">
        <f>+MARZO2021!N96</f>
        <v>0</v>
      </c>
      <c r="M96" s="38"/>
      <c r="N96" s="38">
        <f t="shared" si="14"/>
        <v>0</v>
      </c>
      <c r="O96" s="38">
        <f>+MARZO2021!Q96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+MARZO2021!K97</f>
        <v>0</v>
      </c>
      <c r="J97" s="38"/>
      <c r="K97" s="38">
        <f t="shared" si="13"/>
        <v>0</v>
      </c>
      <c r="L97" s="38">
        <f>+MARZO2021!N97</f>
        <v>0</v>
      </c>
      <c r="M97" s="38"/>
      <c r="N97" s="38">
        <f t="shared" si="14"/>
        <v>0</v>
      </c>
      <c r="O97" s="38">
        <f>+MARZO2021!Q97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0</v>
      </c>
      <c r="H98" s="64">
        <f t="shared" si="12"/>
        <v>10686308</v>
      </c>
      <c r="I98" s="38">
        <f>+MARZO2021!K98</f>
        <v>2221981</v>
      </c>
      <c r="J98" s="37">
        <f>SUM(J99:J104)</f>
        <v>440930</v>
      </c>
      <c r="K98" s="38">
        <f t="shared" si="13"/>
        <v>2662911</v>
      </c>
      <c r="L98" s="38">
        <f>+MARZO2021!N98</f>
        <v>2189282</v>
      </c>
      <c r="M98" s="37">
        <f>SUM(M99:M104)</f>
        <v>0</v>
      </c>
      <c r="N98" s="38">
        <f t="shared" si="14"/>
        <v>2189282</v>
      </c>
      <c r="O98" s="38">
        <f>+MARZO2021!Q98</f>
        <v>1916790</v>
      </c>
      <c r="P98" s="37">
        <f>SUM(P99:P104)</f>
        <v>0</v>
      </c>
      <c r="Q98" s="38">
        <f t="shared" si="15"/>
        <v>1916790</v>
      </c>
      <c r="R98" s="39">
        <f t="shared" si="10"/>
        <v>8023397</v>
      </c>
      <c r="S98" s="40">
        <f t="shared" si="11"/>
        <v>272492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/>
      <c r="H99" s="64">
        <f t="shared" si="12"/>
        <v>4834560</v>
      </c>
      <c r="I99" s="38">
        <f>+MARZO2021!K99</f>
        <v>1105590</v>
      </c>
      <c r="J99" s="38">
        <v>299830</v>
      </c>
      <c r="K99" s="38">
        <f t="shared" si="13"/>
        <v>1405420</v>
      </c>
      <c r="L99" s="38">
        <f>+MARZO2021!N99</f>
        <v>1105590</v>
      </c>
      <c r="M99" s="38"/>
      <c r="N99" s="38">
        <f t="shared" si="14"/>
        <v>1105590</v>
      </c>
      <c r="O99" s="38">
        <f>+MARZO2021!Q99</f>
        <v>1105590</v>
      </c>
      <c r="P99" s="38"/>
      <c r="Q99" s="38">
        <f t="shared" si="15"/>
        <v>1105590</v>
      </c>
      <c r="R99" s="39">
        <f t="shared" si="10"/>
        <v>3429140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/>
      <c r="H100" s="64">
        <f t="shared" si="12"/>
        <v>1745400</v>
      </c>
      <c r="I100" s="38">
        <f>+MARZO2021!K100</f>
        <v>290900</v>
      </c>
      <c r="J100" s="38"/>
      <c r="K100" s="38">
        <f t="shared" si="13"/>
        <v>290900</v>
      </c>
      <c r="L100" s="38">
        <f>+MARZO2021!N100</f>
        <v>290900</v>
      </c>
      <c r="M100" s="38"/>
      <c r="N100" s="38">
        <f t="shared" si="14"/>
        <v>290900</v>
      </c>
      <c r="O100" s="38">
        <f>+MARZO2021!Q100</f>
        <v>290900</v>
      </c>
      <c r="P100" s="38"/>
      <c r="Q100" s="38">
        <f t="shared" si="15"/>
        <v>290900</v>
      </c>
      <c r="R100" s="39">
        <f t="shared" si="10"/>
        <v>1454500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/>
      <c r="H101" s="64">
        <f t="shared" si="12"/>
        <v>1634954</v>
      </c>
      <c r="I101" s="38">
        <f>+MARZO2021!K101</f>
        <v>272492</v>
      </c>
      <c r="J101" s="38"/>
      <c r="K101" s="38">
        <f t="shared" si="13"/>
        <v>272492</v>
      </c>
      <c r="L101" s="38">
        <f>+MARZO2021!N101</f>
        <v>272492</v>
      </c>
      <c r="M101" s="38"/>
      <c r="N101" s="38">
        <f t="shared" si="14"/>
        <v>272492</v>
      </c>
      <c r="O101" s="38">
        <f>+MARZO2021!Q101</f>
        <v>0</v>
      </c>
      <c r="P101" s="38"/>
      <c r="Q101" s="38">
        <f t="shared" si="15"/>
        <v>0</v>
      </c>
      <c r="R101" s="39">
        <f t="shared" si="10"/>
        <v>1362462</v>
      </c>
      <c r="S101" s="40">
        <f t="shared" si="11"/>
        <v>272492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+MARZO2021!K102</f>
        <v>0</v>
      </c>
      <c r="J102" s="38"/>
      <c r="K102" s="38">
        <f t="shared" si="13"/>
        <v>0</v>
      </c>
      <c r="L102" s="38">
        <f>+MARZO2021!N102</f>
        <v>0</v>
      </c>
      <c r="M102" s="38"/>
      <c r="N102" s="38">
        <f t="shared" si="14"/>
        <v>0</v>
      </c>
      <c r="O102" s="38">
        <f>+MARZO2021!Q102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/>
      <c r="H103" s="64">
        <f t="shared" si="12"/>
        <v>2275200</v>
      </c>
      <c r="I103" s="38">
        <f>+MARZO2021!K103</f>
        <v>520300</v>
      </c>
      <c r="J103" s="38">
        <v>141100</v>
      </c>
      <c r="K103" s="38">
        <f t="shared" si="13"/>
        <v>661400</v>
      </c>
      <c r="L103" s="38">
        <f>+MARZO2021!N103</f>
        <v>520300</v>
      </c>
      <c r="M103" s="38"/>
      <c r="N103" s="38">
        <f t="shared" si="14"/>
        <v>520300</v>
      </c>
      <c r="O103" s="38">
        <f>+MARZO2021!Q103</f>
        <v>520300</v>
      </c>
      <c r="P103" s="38"/>
      <c r="Q103" s="38">
        <f t="shared" si="15"/>
        <v>520300</v>
      </c>
      <c r="R103" s="39">
        <f t="shared" si="10"/>
        <v>1613800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+MARZO2021!K104</f>
        <v>32699</v>
      </c>
      <c r="J104" s="38"/>
      <c r="K104" s="38">
        <f t="shared" si="13"/>
        <v>32699</v>
      </c>
      <c r="L104" s="38">
        <f>+MARZO2021!N104</f>
        <v>0</v>
      </c>
      <c r="M104" s="38"/>
      <c r="N104" s="38">
        <f t="shared" si="14"/>
        <v>0</v>
      </c>
      <c r="O104" s="38">
        <f>+MARZO2021!Q104</f>
        <v>0</v>
      </c>
      <c r="P104" s="38"/>
      <c r="Q104" s="38">
        <f t="shared" si="15"/>
        <v>0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0</v>
      </c>
      <c r="F105" s="29">
        <f>+F106+F111</f>
        <v>0</v>
      </c>
      <c r="G105" s="29">
        <f>+G106+G111</f>
        <v>0</v>
      </c>
      <c r="H105" s="65">
        <f t="shared" si="12"/>
        <v>13769717</v>
      </c>
      <c r="I105" s="29">
        <f>+MARZO2021!K105</f>
        <v>3232736</v>
      </c>
      <c r="J105" s="29">
        <f>+J106+J111</f>
        <v>685730</v>
      </c>
      <c r="K105" s="29">
        <f t="shared" si="13"/>
        <v>3918466</v>
      </c>
      <c r="L105" s="29">
        <f>+MARZO2021!N105</f>
        <v>3232736</v>
      </c>
      <c r="M105" s="29">
        <f>+M106+M111</f>
        <v>0</v>
      </c>
      <c r="N105" s="29">
        <f t="shared" si="14"/>
        <v>3232736</v>
      </c>
      <c r="O105" s="29">
        <f>+MARZO2021!Q105</f>
        <v>2569439</v>
      </c>
      <c r="P105" s="29">
        <f>+P106+P111</f>
        <v>0</v>
      </c>
      <c r="Q105" s="29">
        <f t="shared" si="15"/>
        <v>2569439</v>
      </c>
      <c r="R105" s="35">
        <f t="shared" si="10"/>
        <v>9851251</v>
      </c>
      <c r="S105" s="36">
        <f t="shared" si="11"/>
        <v>663297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+MARZO2021!K106</f>
        <v>0</v>
      </c>
      <c r="J106" s="38">
        <f>SUM(J107:J110)</f>
        <v>0</v>
      </c>
      <c r="K106" s="38">
        <f t="shared" si="13"/>
        <v>0</v>
      </c>
      <c r="L106" s="38">
        <f>+MARZO2021!N106</f>
        <v>0</v>
      </c>
      <c r="M106" s="38">
        <f>SUM(M107:M110)</f>
        <v>0</v>
      </c>
      <c r="N106" s="38">
        <f t="shared" si="14"/>
        <v>0</v>
      </c>
      <c r="O106" s="38">
        <f>+MARZO2021!Q106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+MARZO2021!K107</f>
        <v>0</v>
      </c>
      <c r="J107" s="38"/>
      <c r="K107" s="38">
        <f t="shared" si="13"/>
        <v>0</v>
      </c>
      <c r="L107" s="38">
        <f>+MARZO2021!N107</f>
        <v>0</v>
      </c>
      <c r="M107" s="38"/>
      <c r="N107" s="38">
        <f t="shared" si="14"/>
        <v>0</v>
      </c>
      <c r="O107" s="38">
        <f>+MARZO2021!Q107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+MARZO2021!K108</f>
        <v>0</v>
      </c>
      <c r="J108" s="38"/>
      <c r="K108" s="38">
        <f t="shared" si="13"/>
        <v>0</v>
      </c>
      <c r="L108" s="38">
        <f>+MARZO2021!N108</f>
        <v>0</v>
      </c>
      <c r="M108" s="38"/>
      <c r="N108" s="38">
        <f t="shared" si="14"/>
        <v>0</v>
      </c>
      <c r="O108" s="38">
        <f>+MARZO2021!Q108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+MARZO2021!K109</f>
        <v>0</v>
      </c>
      <c r="J109" s="38"/>
      <c r="K109" s="38">
        <f t="shared" si="13"/>
        <v>0</v>
      </c>
      <c r="L109" s="38">
        <f>+MARZO2021!N109</f>
        <v>0</v>
      </c>
      <c r="M109" s="38"/>
      <c r="N109" s="38">
        <f t="shared" si="14"/>
        <v>0</v>
      </c>
      <c r="O109" s="38">
        <f>+MARZO2021!Q109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+MARZO2021!K110</f>
        <v>0</v>
      </c>
      <c r="J110" s="38"/>
      <c r="K110" s="38">
        <f t="shared" si="13"/>
        <v>0</v>
      </c>
      <c r="L110" s="38">
        <f>+MARZO2021!N110</f>
        <v>0</v>
      </c>
      <c r="M110" s="38"/>
      <c r="N110" s="38">
        <f t="shared" si="14"/>
        <v>0</v>
      </c>
      <c r="O110" s="38">
        <f>+MARZO2021!Q110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0</v>
      </c>
      <c r="F111" s="38">
        <f>SUM(F112:F119)</f>
        <v>0</v>
      </c>
      <c r="G111" s="38">
        <f>SUM(G112:G119)</f>
        <v>0</v>
      </c>
      <c r="H111" s="64">
        <f t="shared" si="12"/>
        <v>13769717</v>
      </c>
      <c r="I111" s="38">
        <f>+MARZO2021!K111</f>
        <v>3232736</v>
      </c>
      <c r="J111" s="38">
        <f>SUM(J112:J119)</f>
        <v>685730</v>
      </c>
      <c r="K111" s="38">
        <f t="shared" si="13"/>
        <v>3918466</v>
      </c>
      <c r="L111" s="38">
        <f>+MARZO2021!N111</f>
        <v>3232736</v>
      </c>
      <c r="M111" s="38">
        <f>SUM(M112:M119)</f>
        <v>0</v>
      </c>
      <c r="N111" s="38">
        <f t="shared" si="14"/>
        <v>3232736</v>
      </c>
      <c r="O111" s="38">
        <f>+MARZO2021!Q111</f>
        <v>2569439</v>
      </c>
      <c r="P111" s="38">
        <f>SUM(P112:P119)</f>
        <v>0</v>
      </c>
      <c r="Q111" s="38">
        <f t="shared" si="15"/>
        <v>2569439</v>
      </c>
      <c r="R111" s="39">
        <f t="shared" si="10"/>
        <v>9851251</v>
      </c>
      <c r="S111" s="40">
        <f t="shared" si="11"/>
        <v>663297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+MARZO2021!K112</f>
        <v>0</v>
      </c>
      <c r="J112" s="38"/>
      <c r="K112" s="38">
        <f t="shared" si="13"/>
        <v>0</v>
      </c>
      <c r="L112" s="38">
        <f>+MARZO2021!N112</f>
        <v>0</v>
      </c>
      <c r="M112" s="38"/>
      <c r="N112" s="38">
        <f t="shared" si="14"/>
        <v>0</v>
      </c>
      <c r="O112" s="38">
        <f>+MARZO2021!Q112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+MARZO2021!K113</f>
        <v>1269690</v>
      </c>
      <c r="J113" s="38">
        <v>423230</v>
      </c>
      <c r="K113" s="38">
        <f t="shared" si="13"/>
        <v>1692920</v>
      </c>
      <c r="L113" s="38">
        <f>+MARZO2021!N113</f>
        <v>1269690</v>
      </c>
      <c r="M113" s="38"/>
      <c r="N113" s="38">
        <f t="shared" si="14"/>
        <v>1269690</v>
      </c>
      <c r="O113" s="38">
        <f>+MARZO2021!Q113</f>
        <v>1269690</v>
      </c>
      <c r="P113" s="38"/>
      <c r="Q113" s="38">
        <f t="shared" si="15"/>
        <v>1269690</v>
      </c>
      <c r="R113" s="39">
        <f t="shared" si="10"/>
        <v>3385840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+MARZO2021!K114</f>
        <v>994946</v>
      </c>
      <c r="J114" s="38"/>
      <c r="K114" s="38">
        <f t="shared" si="13"/>
        <v>994946</v>
      </c>
      <c r="L114" s="38">
        <f>+MARZO2021!N114</f>
        <v>994946</v>
      </c>
      <c r="M114" s="38"/>
      <c r="N114" s="38">
        <f t="shared" si="14"/>
        <v>994946</v>
      </c>
      <c r="O114" s="38">
        <f>+MARZO2021!Q114</f>
        <v>331649</v>
      </c>
      <c r="P114" s="38"/>
      <c r="Q114" s="38">
        <f t="shared" si="15"/>
        <v>331649</v>
      </c>
      <c r="R114" s="39">
        <f t="shared" si="10"/>
        <v>2984837</v>
      </c>
      <c r="S114" s="40">
        <f t="shared" si="11"/>
        <v>663297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/>
      <c r="H115" s="64">
        <f t="shared" si="12"/>
        <v>1387200</v>
      </c>
      <c r="I115" s="38">
        <f>+MARZO2021!K115</f>
        <v>317200</v>
      </c>
      <c r="J115" s="38">
        <v>86000</v>
      </c>
      <c r="K115" s="38">
        <f t="shared" si="13"/>
        <v>403200</v>
      </c>
      <c r="L115" s="38">
        <f>+MARZO2021!N115</f>
        <v>317200</v>
      </c>
      <c r="M115" s="38"/>
      <c r="N115" s="38">
        <f t="shared" si="14"/>
        <v>317200</v>
      </c>
      <c r="O115" s="38">
        <f>+MARZO2021!Q115</f>
        <v>317200</v>
      </c>
      <c r="P115" s="38"/>
      <c r="Q115" s="38">
        <f t="shared" si="15"/>
        <v>317200</v>
      </c>
      <c r="R115" s="39">
        <f t="shared" si="10"/>
        <v>984000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+MARZO2021!K116</f>
        <v>0</v>
      </c>
      <c r="J116" s="38"/>
      <c r="K116" s="38">
        <f t="shared" si="13"/>
        <v>0</v>
      </c>
      <c r="L116" s="38">
        <f>+MARZO2021!N116</f>
        <v>0</v>
      </c>
      <c r="M116" s="38"/>
      <c r="N116" s="38">
        <f t="shared" si="14"/>
        <v>0</v>
      </c>
      <c r="O116" s="38">
        <f>+MARZO2021!Q116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/>
      <c r="F117" s="38"/>
      <c r="G117" s="38"/>
      <c r="H117" s="64">
        <f t="shared" si="12"/>
        <v>477574</v>
      </c>
      <c r="I117" s="38">
        <f>+MARZO2021!K117</f>
        <v>0</v>
      </c>
      <c r="J117" s="38"/>
      <c r="K117" s="38">
        <f t="shared" si="13"/>
        <v>0</v>
      </c>
      <c r="L117" s="38">
        <f>+MARZO2021!N117</f>
        <v>0</v>
      </c>
      <c r="M117" s="38"/>
      <c r="N117" s="38">
        <f t="shared" si="14"/>
        <v>0</v>
      </c>
      <c r="O117" s="38">
        <f>+MARZO2021!Q117</f>
        <v>0</v>
      </c>
      <c r="P117" s="38"/>
      <c r="Q117" s="38">
        <f t="shared" si="15"/>
        <v>0</v>
      </c>
      <c r="R117" s="39">
        <f t="shared" ref="R117" si="17">+H117-K117</f>
        <v>477574</v>
      </c>
      <c r="S117" s="40">
        <f t="shared" ref="S117" si="18">+N117-Q117</f>
        <v>0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+MARZO2021!K118</f>
        <v>390500</v>
      </c>
      <c r="J118" s="38">
        <v>105900</v>
      </c>
      <c r="K118" s="38">
        <f t="shared" si="13"/>
        <v>496400</v>
      </c>
      <c r="L118" s="38">
        <f>+MARZO2021!N118</f>
        <v>390500</v>
      </c>
      <c r="M118" s="38"/>
      <c r="N118" s="38">
        <f t="shared" si="14"/>
        <v>390500</v>
      </c>
      <c r="O118" s="38">
        <f>+MARZO2021!Q118</f>
        <v>390500</v>
      </c>
      <c r="P118" s="38"/>
      <c r="Q118" s="38">
        <f t="shared" si="15"/>
        <v>390500</v>
      </c>
      <c r="R118" s="39">
        <f t="shared" si="10"/>
        <v>1211200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/>
      <c r="F119" s="38"/>
      <c r="G119" s="38"/>
      <c r="H119" s="64">
        <f t="shared" si="12"/>
        <v>1138800</v>
      </c>
      <c r="I119" s="38">
        <f>+MARZO2021!K119</f>
        <v>260400</v>
      </c>
      <c r="J119" s="38">
        <v>70600</v>
      </c>
      <c r="K119" s="38">
        <f t="shared" si="13"/>
        <v>331000</v>
      </c>
      <c r="L119" s="38">
        <f>+MARZO2021!N119</f>
        <v>260400</v>
      </c>
      <c r="M119" s="38"/>
      <c r="N119" s="38">
        <f t="shared" si="14"/>
        <v>260400</v>
      </c>
      <c r="O119" s="38">
        <f>+MARZO2021!Q119</f>
        <v>260400</v>
      </c>
      <c r="P119" s="38"/>
      <c r="Q119" s="38">
        <f t="shared" si="15"/>
        <v>260400</v>
      </c>
      <c r="R119" s="39">
        <f t="shared" si="10"/>
        <v>807800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116832180.05</v>
      </c>
      <c r="E120" s="29">
        <f>+E121+E144+E172</f>
        <v>1000000</v>
      </c>
      <c r="F120" s="29">
        <f>+F121+F144+F172</f>
        <v>0</v>
      </c>
      <c r="G120" s="29">
        <f>+G121+G144+G172</f>
        <v>6000000</v>
      </c>
      <c r="H120" s="65">
        <f t="shared" si="12"/>
        <v>452642290.05000001</v>
      </c>
      <c r="I120" s="29">
        <f>+MARZO2021!K120</f>
        <v>180208891.99000001</v>
      </c>
      <c r="J120" s="29">
        <f>+J121+J144+J172</f>
        <v>34917828</v>
      </c>
      <c r="K120" s="29">
        <f t="shared" si="13"/>
        <v>215126719.99000001</v>
      </c>
      <c r="L120" s="29">
        <f>+MARZO2021!N120</f>
        <v>95193237.989999995</v>
      </c>
      <c r="M120" s="29">
        <f>+M121+M144+M172</f>
        <v>6120178</v>
      </c>
      <c r="N120" s="29">
        <f t="shared" si="14"/>
        <v>101313415.98999999</v>
      </c>
      <c r="O120" s="29">
        <f>+MARZO2021!Q120</f>
        <v>43272049.990000002</v>
      </c>
      <c r="P120" s="29">
        <f>+P121+P144+P172</f>
        <v>6120178</v>
      </c>
      <c r="Q120" s="29">
        <f t="shared" si="15"/>
        <v>49392227.990000002</v>
      </c>
      <c r="R120" s="35">
        <f t="shared" si="10"/>
        <v>237515570.06</v>
      </c>
      <c r="S120" s="36">
        <f t="shared" si="11"/>
        <v>51921187.999999993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0</v>
      </c>
      <c r="F121" s="29">
        <f>+F122+F130+F142</f>
        <v>0</v>
      </c>
      <c r="G121" s="29">
        <f>+G122+G130+G142</f>
        <v>0</v>
      </c>
      <c r="H121" s="65">
        <f t="shared" si="12"/>
        <v>164324069.05000001</v>
      </c>
      <c r="I121" s="29">
        <f>+MARZO2021!K121</f>
        <v>74791632.99000001</v>
      </c>
      <c r="J121" s="29">
        <f>+J122+J130+J142</f>
        <v>3767328</v>
      </c>
      <c r="K121" s="29">
        <f t="shared" si="13"/>
        <v>78558960.99000001</v>
      </c>
      <c r="L121" s="29">
        <f>+MARZO2021!N121</f>
        <v>22380978.990000002</v>
      </c>
      <c r="M121" s="29">
        <f>+M122+M130+M142</f>
        <v>4652178</v>
      </c>
      <c r="N121" s="29">
        <f t="shared" si="14"/>
        <v>27033156.990000002</v>
      </c>
      <c r="O121" s="29">
        <f>+MARZO2021!Q121</f>
        <v>22380978.990000002</v>
      </c>
      <c r="P121" s="29">
        <f>+P122+P130+P142</f>
        <v>4652178</v>
      </c>
      <c r="Q121" s="29">
        <f t="shared" si="15"/>
        <v>27033156.990000002</v>
      </c>
      <c r="R121" s="35">
        <f t="shared" si="10"/>
        <v>85765108.060000002</v>
      </c>
      <c r="S121" s="36">
        <f t="shared" si="11"/>
        <v>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12"/>
        <v>46318792.049999997</v>
      </c>
      <c r="I122" s="29">
        <f>+MARZO2021!K122</f>
        <v>593322</v>
      </c>
      <c r="J122" s="29">
        <f>+J123+J124+J129</f>
        <v>0</v>
      </c>
      <c r="K122" s="29">
        <f t="shared" si="13"/>
        <v>593322</v>
      </c>
      <c r="L122" s="29">
        <f>+MARZO2021!N122</f>
        <v>593322</v>
      </c>
      <c r="M122" s="29">
        <f>+M123+M124+M129</f>
        <v>0</v>
      </c>
      <c r="N122" s="29">
        <f t="shared" si="14"/>
        <v>593322</v>
      </c>
      <c r="O122" s="29">
        <f>+MARZO2021!Q122</f>
        <v>593322</v>
      </c>
      <c r="P122" s="29">
        <f>+P123+P124+P129</f>
        <v>0</v>
      </c>
      <c r="Q122" s="29">
        <f t="shared" si="15"/>
        <v>593322</v>
      </c>
      <c r="R122" s="35">
        <f t="shared" si="10"/>
        <v>45725470.049999997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+MARZO2021!K123</f>
        <v>593322</v>
      </c>
      <c r="J123" s="38"/>
      <c r="K123" s="38">
        <f t="shared" si="13"/>
        <v>593322</v>
      </c>
      <c r="L123" s="38">
        <f>+MARZO2021!N123</f>
        <v>593322</v>
      </c>
      <c r="M123" s="38"/>
      <c r="N123" s="38">
        <f t="shared" si="14"/>
        <v>593322</v>
      </c>
      <c r="O123" s="38">
        <f>+MARZO2021!Q123</f>
        <v>593322</v>
      </c>
      <c r="P123" s="38"/>
      <c r="Q123" s="38">
        <f t="shared" si="15"/>
        <v>593322</v>
      </c>
      <c r="R123" s="39">
        <f t="shared" si="10"/>
        <v>34725470.049999997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12"/>
        <v>10000000</v>
      </c>
      <c r="I124" s="38">
        <f>+MARZO2021!K124</f>
        <v>0</v>
      </c>
      <c r="J124" s="38">
        <f>SUM(J125:J128)</f>
        <v>0</v>
      </c>
      <c r="K124" s="38">
        <f t="shared" si="13"/>
        <v>0</v>
      </c>
      <c r="L124" s="38">
        <f>+MARZO2021!N124</f>
        <v>0</v>
      </c>
      <c r="M124" s="38">
        <f>SUM(M125:M128)</f>
        <v>0</v>
      </c>
      <c r="N124" s="38">
        <f t="shared" si="14"/>
        <v>0</v>
      </c>
      <c r="O124" s="38">
        <f>+MARZO2021!Q124</f>
        <v>0</v>
      </c>
      <c r="P124" s="38">
        <f>SUM(P125:P128)</f>
        <v>0</v>
      </c>
      <c r="Q124" s="38">
        <f t="shared" si="15"/>
        <v>0</v>
      </c>
      <c r="R124" s="39">
        <f t="shared" si="10"/>
        <v>10000000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+MARZO2021!K125</f>
        <v>0</v>
      </c>
      <c r="J125" s="38"/>
      <c r="K125" s="38">
        <f t="shared" si="13"/>
        <v>0</v>
      </c>
      <c r="L125" s="38">
        <f>+MARZO2021!N125</f>
        <v>0</v>
      </c>
      <c r="M125" s="38"/>
      <c r="N125" s="38">
        <f t="shared" si="14"/>
        <v>0</v>
      </c>
      <c r="O125" s="38">
        <f>+MARZO2021!Q125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+MARZO2021!K126</f>
        <v>0</v>
      </c>
      <c r="J126" s="38"/>
      <c r="K126" s="38">
        <f t="shared" si="13"/>
        <v>0</v>
      </c>
      <c r="L126" s="38">
        <f>+MARZO2021!N126</f>
        <v>0</v>
      </c>
      <c r="M126" s="38"/>
      <c r="N126" s="38">
        <f t="shared" si="14"/>
        <v>0</v>
      </c>
      <c r="O126" s="38">
        <f>+MARZO2021!Q126</f>
        <v>0</v>
      </c>
      <c r="P126" s="38"/>
      <c r="Q126" s="38">
        <f t="shared" si="15"/>
        <v>0</v>
      </c>
      <c r="R126" s="39">
        <f t="shared" si="10"/>
        <v>4000000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12"/>
        <v>4000000</v>
      </c>
      <c r="I127" s="38">
        <f>+MARZO2021!K127</f>
        <v>0</v>
      </c>
      <c r="J127" s="38"/>
      <c r="K127" s="38">
        <f t="shared" si="13"/>
        <v>0</v>
      </c>
      <c r="L127" s="38">
        <f>+MARZO2021!N127</f>
        <v>0</v>
      </c>
      <c r="M127" s="38"/>
      <c r="N127" s="38">
        <f t="shared" si="14"/>
        <v>0</v>
      </c>
      <c r="O127" s="38">
        <f>+MARZO2021!Q127</f>
        <v>0</v>
      </c>
      <c r="P127" s="38"/>
      <c r="Q127" s="38">
        <f t="shared" si="15"/>
        <v>0</v>
      </c>
      <c r="R127" s="39">
        <f t="shared" si="10"/>
        <v>4000000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+MARZO2021!K128</f>
        <v>0</v>
      </c>
      <c r="J128" s="38"/>
      <c r="K128" s="38">
        <f t="shared" si="13"/>
        <v>0</v>
      </c>
      <c r="L128" s="38">
        <f>+MARZO2021!N128</f>
        <v>0</v>
      </c>
      <c r="M128" s="38"/>
      <c r="N128" s="38">
        <f t="shared" si="14"/>
        <v>0</v>
      </c>
      <c r="O128" s="38">
        <f>+MARZO2021!Q128</f>
        <v>0</v>
      </c>
      <c r="P128" s="38"/>
      <c r="Q128" s="38">
        <f t="shared" si="15"/>
        <v>0</v>
      </c>
      <c r="R128" s="39">
        <f t="shared" si="10"/>
        <v>2000000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12"/>
        <v>1000000</v>
      </c>
      <c r="I129" s="38">
        <f>+MARZO2021!K129</f>
        <v>0</v>
      </c>
      <c r="J129" s="38"/>
      <c r="K129" s="38">
        <f t="shared" si="13"/>
        <v>0</v>
      </c>
      <c r="L129" s="38">
        <f>+MARZO2021!N129</f>
        <v>0</v>
      </c>
      <c r="M129" s="38"/>
      <c r="N129" s="38">
        <f t="shared" si="14"/>
        <v>0</v>
      </c>
      <c r="O129" s="38">
        <f>+MARZO2021!Q129</f>
        <v>0</v>
      </c>
      <c r="P129" s="38"/>
      <c r="Q129" s="38">
        <f t="shared" si="15"/>
        <v>0</v>
      </c>
      <c r="R129" s="39">
        <f t="shared" si="10"/>
        <v>1000000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+MARZO2021!K130</f>
        <v>74198310.99000001</v>
      </c>
      <c r="J130" s="29">
        <f>SUM(J131:J141)</f>
        <v>3767328</v>
      </c>
      <c r="K130" s="29">
        <f t="shared" si="13"/>
        <v>77965638.99000001</v>
      </c>
      <c r="L130" s="29">
        <f>+MARZO2021!N130</f>
        <v>21787656.990000002</v>
      </c>
      <c r="M130" s="29">
        <f>SUM(M131:M141)</f>
        <v>4652178</v>
      </c>
      <c r="N130" s="29">
        <f t="shared" si="14"/>
        <v>26439834.990000002</v>
      </c>
      <c r="O130" s="29">
        <f>+MARZO2021!Q130</f>
        <v>21787656.990000002</v>
      </c>
      <c r="P130" s="29">
        <f>SUM(P131:P141)</f>
        <v>4652178</v>
      </c>
      <c r="Q130" s="29">
        <f t="shared" si="15"/>
        <v>26439834.990000002</v>
      </c>
      <c r="R130" s="35">
        <f t="shared" si="10"/>
        <v>35039638.00999999</v>
      </c>
      <c r="S130" s="36">
        <f t="shared" si="11"/>
        <v>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+MARZO2021!K131</f>
        <v>1320000</v>
      </c>
      <c r="J131" s="38">
        <v>660000</v>
      </c>
      <c r="K131" s="38">
        <f t="shared" si="13"/>
        <v>1980000</v>
      </c>
      <c r="L131" s="38">
        <f>+MARZO2021!N131</f>
        <v>1320000</v>
      </c>
      <c r="M131" s="38">
        <v>660000</v>
      </c>
      <c r="N131" s="38">
        <f t="shared" si="14"/>
        <v>1980000</v>
      </c>
      <c r="O131" s="38">
        <f>+MARZO2021!Q131</f>
        <v>1320000</v>
      </c>
      <c r="P131" s="38">
        <v>660000</v>
      </c>
      <c r="Q131" s="38">
        <f t="shared" si="15"/>
        <v>1980000</v>
      </c>
      <c r="R131" s="39">
        <f t="shared" si="10"/>
        <v>18020000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+MARZO2021!K132</f>
        <v>2954661</v>
      </c>
      <c r="J132" s="38"/>
      <c r="K132" s="38">
        <f t="shared" si="13"/>
        <v>2954661</v>
      </c>
      <c r="L132" s="38">
        <f>+MARZO2021!N132</f>
        <v>2954661</v>
      </c>
      <c r="M132" s="38"/>
      <c r="N132" s="38">
        <f t="shared" si="14"/>
        <v>2954661</v>
      </c>
      <c r="O132" s="38">
        <f>+MARZO2021!Q132</f>
        <v>2954661</v>
      </c>
      <c r="P132" s="38"/>
      <c r="Q132" s="38">
        <f t="shared" si="15"/>
        <v>2954661</v>
      </c>
      <c r="R132" s="39">
        <f t="shared" si="10"/>
        <v>4045339</v>
      </c>
      <c r="S132" s="40">
        <f t="shared" si="11"/>
        <v>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+MARZO2021!K133</f>
        <v>3884850</v>
      </c>
      <c r="J133" s="38"/>
      <c r="K133" s="38">
        <f t="shared" si="13"/>
        <v>3884850</v>
      </c>
      <c r="L133" s="38">
        <f>+MARZO2021!N133</f>
        <v>0</v>
      </c>
      <c r="M133" s="38">
        <v>3884850</v>
      </c>
      <c r="N133" s="38">
        <f t="shared" si="14"/>
        <v>3884850</v>
      </c>
      <c r="O133" s="38">
        <f>+MARZO2021!Q133</f>
        <v>0</v>
      </c>
      <c r="P133" s="38">
        <v>3884850</v>
      </c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+MARZO2021!K134</f>
        <v>0</v>
      </c>
      <c r="J134" s="38"/>
      <c r="K134" s="38">
        <f t="shared" si="13"/>
        <v>0</v>
      </c>
      <c r="L134" s="38">
        <f>+MARZO2021!N134</f>
        <v>0</v>
      </c>
      <c r="M134" s="38"/>
      <c r="N134" s="38">
        <f t="shared" si="14"/>
        <v>0</v>
      </c>
      <c r="O134" s="38">
        <f>+MARZO2021!Q134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+MARZO2021!K135</f>
        <v>0</v>
      </c>
      <c r="J135" s="38"/>
      <c r="K135" s="38">
        <f t="shared" si="13"/>
        <v>0</v>
      </c>
      <c r="L135" s="38">
        <f>+MARZO2021!N135</f>
        <v>0</v>
      </c>
      <c r="M135" s="38"/>
      <c r="N135" s="38">
        <f t="shared" si="14"/>
        <v>0</v>
      </c>
      <c r="O135" s="38">
        <f>+MARZO2021!Q135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+MARZO2021!K136</f>
        <v>0</v>
      </c>
      <c r="J136" s="38"/>
      <c r="K136" s="38">
        <f t="shared" si="13"/>
        <v>0</v>
      </c>
      <c r="L136" s="38">
        <f>+MARZO2021!N136</f>
        <v>0</v>
      </c>
      <c r="M136" s="38"/>
      <c r="N136" s="38">
        <f t="shared" si="14"/>
        <v>0</v>
      </c>
      <c r="O136" s="38">
        <f>+MARZO2021!Q136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+MARZO2021!K137</f>
        <v>64701072</v>
      </c>
      <c r="J137" s="38">
        <v>3000000</v>
      </c>
      <c r="K137" s="38">
        <f t="shared" si="13"/>
        <v>67701072</v>
      </c>
      <c r="L137" s="38">
        <f>+MARZO2021!N137</f>
        <v>16175268</v>
      </c>
      <c r="M137" s="38"/>
      <c r="N137" s="38">
        <f t="shared" si="14"/>
        <v>16175268</v>
      </c>
      <c r="O137" s="38">
        <f>+MARZO2021!Q137</f>
        <v>16175268</v>
      </c>
      <c r="P137" s="38"/>
      <c r="Q137" s="38">
        <f t="shared" si="15"/>
        <v>16175268</v>
      </c>
      <c r="R137" s="39">
        <f t="shared" si="10"/>
        <v>1000000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+MARZO2021!K138</f>
        <v>0</v>
      </c>
      <c r="J138" s="38"/>
      <c r="K138" s="38">
        <f t="shared" si="13"/>
        <v>0</v>
      </c>
      <c r="L138" s="38">
        <f>+MARZO2021!N138</f>
        <v>0</v>
      </c>
      <c r="M138" s="38"/>
      <c r="N138" s="38">
        <f t="shared" si="14"/>
        <v>0</v>
      </c>
      <c r="O138" s="38">
        <f>+MARZO2021!Q138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+MARZO2021!K139</f>
        <v>1321227.99</v>
      </c>
      <c r="J139" s="38">
        <v>107328</v>
      </c>
      <c r="K139" s="38">
        <f t="shared" si="13"/>
        <v>1428555.99</v>
      </c>
      <c r="L139" s="38">
        <f>+MARZO2021!N139</f>
        <v>1321227.99</v>
      </c>
      <c r="M139" s="38">
        <v>107328</v>
      </c>
      <c r="N139" s="38">
        <f t="shared" si="14"/>
        <v>1428555.99</v>
      </c>
      <c r="O139" s="38">
        <f>+MARZO2021!Q139</f>
        <v>1321227.99</v>
      </c>
      <c r="P139" s="38">
        <v>107328</v>
      </c>
      <c r="Q139" s="38">
        <f t="shared" si="15"/>
        <v>1428555.99</v>
      </c>
      <c r="R139" s="39">
        <f t="shared" si="10"/>
        <v>2275649.0099999998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+MARZO2021!K140</f>
        <v>0</v>
      </c>
      <c r="J140" s="38"/>
      <c r="K140" s="38">
        <f t="shared" si="13"/>
        <v>0</v>
      </c>
      <c r="L140" s="38">
        <f>+MARZO2021!N140</f>
        <v>0</v>
      </c>
      <c r="M140" s="38"/>
      <c r="N140" s="38">
        <f t="shared" si="14"/>
        <v>0</v>
      </c>
      <c r="O140" s="38">
        <f>+MARZO2021!Q140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+MARZO2021!K141</f>
        <v>16500</v>
      </c>
      <c r="J141" s="38"/>
      <c r="K141" s="38">
        <f t="shared" si="13"/>
        <v>16500</v>
      </c>
      <c r="L141" s="38">
        <f>+MARZO2021!N141</f>
        <v>16500</v>
      </c>
      <c r="M141" s="38"/>
      <c r="N141" s="38">
        <f t="shared" si="14"/>
        <v>16500</v>
      </c>
      <c r="O141" s="38">
        <f>+MARZO2021!Q141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0</v>
      </c>
      <c r="F142" s="29">
        <f>+F143</f>
        <v>0</v>
      </c>
      <c r="G142" s="29">
        <f>+G143</f>
        <v>0</v>
      </c>
      <c r="H142" s="65">
        <f t="shared" si="12"/>
        <v>5000000</v>
      </c>
      <c r="I142" s="29">
        <f>+MARZO2021!K142</f>
        <v>0</v>
      </c>
      <c r="J142" s="29">
        <f>+J143</f>
        <v>0</v>
      </c>
      <c r="K142" s="29">
        <f t="shared" si="13"/>
        <v>0</v>
      </c>
      <c r="L142" s="29">
        <f>+MARZO2021!N142</f>
        <v>0</v>
      </c>
      <c r="M142" s="29">
        <f>+M143</f>
        <v>0</v>
      </c>
      <c r="N142" s="29">
        <f t="shared" si="14"/>
        <v>0</v>
      </c>
      <c r="O142" s="29">
        <f>+MARZO2021!Q142</f>
        <v>0</v>
      </c>
      <c r="P142" s="29">
        <f>+P143</f>
        <v>0</v>
      </c>
      <c r="Q142" s="29">
        <f t="shared" si="15"/>
        <v>0</v>
      </c>
      <c r="R142" s="35">
        <f t="shared" ref="R142:R205" si="19">+H142-K142</f>
        <v>5000000</v>
      </c>
      <c r="S142" s="36">
        <f t="shared" ref="S142:S205" si="20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/>
      <c r="F143" s="38"/>
      <c r="G143" s="38"/>
      <c r="H143" s="64">
        <f t="shared" ref="H143:H206" si="21">+C143+D143+E143-F143-G143</f>
        <v>5000000</v>
      </c>
      <c r="I143" s="38">
        <f>+MARZO2021!K143</f>
        <v>0</v>
      </c>
      <c r="J143" s="38"/>
      <c r="K143" s="38">
        <f t="shared" ref="K143:K206" si="22">+I143+J143</f>
        <v>0</v>
      </c>
      <c r="L143" s="38">
        <f>+MARZO2021!N143</f>
        <v>0</v>
      </c>
      <c r="M143" s="38"/>
      <c r="N143" s="38">
        <f t="shared" ref="N143:N206" si="23">+L143+M143</f>
        <v>0</v>
      </c>
      <c r="O143" s="38">
        <f>+MARZO2021!Q143</f>
        <v>0</v>
      </c>
      <c r="P143" s="38"/>
      <c r="Q143" s="38">
        <f t="shared" ref="Q143:Q206" si="24">+O143+P143</f>
        <v>0</v>
      </c>
      <c r="R143" s="39">
        <f t="shared" si="19"/>
        <v>5000000</v>
      </c>
      <c r="S143" s="40">
        <f t="shared" si="20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82513388</v>
      </c>
      <c r="E144" s="29">
        <f>+E145+E158</f>
        <v>1000000</v>
      </c>
      <c r="F144" s="29">
        <f>+F145+F158</f>
        <v>0</v>
      </c>
      <c r="G144" s="29">
        <f>+G145+G158</f>
        <v>6000000</v>
      </c>
      <c r="H144" s="65">
        <f t="shared" si="21"/>
        <v>285318221</v>
      </c>
      <c r="I144" s="29">
        <f>+MARZO2021!K144</f>
        <v>105417259</v>
      </c>
      <c r="J144" s="29">
        <f>+J145+J158</f>
        <v>31150500</v>
      </c>
      <c r="K144" s="29">
        <f t="shared" si="22"/>
        <v>136567759</v>
      </c>
      <c r="L144" s="29">
        <f>+MARZO2021!N144</f>
        <v>72812259</v>
      </c>
      <c r="M144" s="29">
        <f>+M145+M158</f>
        <v>1468000</v>
      </c>
      <c r="N144" s="29">
        <f t="shared" si="23"/>
        <v>74280259</v>
      </c>
      <c r="O144" s="29">
        <f>+MARZO2021!Q144</f>
        <v>20891071</v>
      </c>
      <c r="P144" s="29">
        <f>+P145+P158</f>
        <v>1468000</v>
      </c>
      <c r="Q144" s="29">
        <f t="shared" si="24"/>
        <v>22359071</v>
      </c>
      <c r="R144" s="35">
        <f t="shared" si="19"/>
        <v>148750462</v>
      </c>
      <c r="S144" s="36">
        <f t="shared" si="20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71921188</v>
      </c>
      <c r="E145" s="29">
        <f>+E146+E148</f>
        <v>1000000</v>
      </c>
      <c r="F145" s="29">
        <f>+F146+F148</f>
        <v>0</v>
      </c>
      <c r="G145" s="29">
        <f>+G146+G148</f>
        <v>0</v>
      </c>
      <c r="H145" s="65">
        <f t="shared" si="21"/>
        <v>120921188</v>
      </c>
      <c r="I145" s="29">
        <f>+MARZO2021!K145</f>
        <v>73721188</v>
      </c>
      <c r="J145" s="29">
        <f>+J146+J148</f>
        <v>3000000</v>
      </c>
      <c r="K145" s="29">
        <f t="shared" si="22"/>
        <v>76721188</v>
      </c>
      <c r="L145" s="29">
        <f>+MARZO2021!N145</f>
        <v>56766188</v>
      </c>
      <c r="M145" s="29">
        <f>+M146+M148</f>
        <v>0</v>
      </c>
      <c r="N145" s="29">
        <f t="shared" si="23"/>
        <v>56766188</v>
      </c>
      <c r="O145" s="29">
        <f>+MARZO2021!Q145</f>
        <v>4845000</v>
      </c>
      <c r="P145" s="29">
        <f>+P146+P148</f>
        <v>0</v>
      </c>
      <c r="Q145" s="29">
        <f t="shared" si="24"/>
        <v>4845000</v>
      </c>
      <c r="R145" s="35">
        <f t="shared" si="19"/>
        <v>44200000</v>
      </c>
      <c r="S145" s="36">
        <f t="shared" si="20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/>
      <c r="E146" s="38">
        <v>1000000</v>
      </c>
      <c r="F146" s="38">
        <f>+F147</f>
        <v>0</v>
      </c>
      <c r="G146" s="38"/>
      <c r="H146" s="64">
        <f t="shared" si="21"/>
        <v>11000000</v>
      </c>
      <c r="I146" s="38">
        <f>+MARZO2021!K146</f>
        <v>0</v>
      </c>
      <c r="J146" s="38">
        <v>3000000</v>
      </c>
      <c r="K146" s="38">
        <f t="shared" si="22"/>
        <v>3000000</v>
      </c>
      <c r="L146" s="38">
        <f>+MARZO2021!N146</f>
        <v>0</v>
      </c>
      <c r="M146" s="38"/>
      <c r="N146" s="38">
        <f t="shared" si="23"/>
        <v>0</v>
      </c>
      <c r="O146" s="38">
        <f>+MARZO2021!Q146</f>
        <v>0</v>
      </c>
      <c r="P146" s="38"/>
      <c r="Q146" s="38">
        <f t="shared" si="24"/>
        <v>0</v>
      </c>
      <c r="R146" s="39">
        <f t="shared" si="19"/>
        <v>8000000</v>
      </c>
      <c r="S146" s="40">
        <f t="shared" si="20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21"/>
        <v>10000000</v>
      </c>
      <c r="I147" s="38">
        <f>+MARZO2021!K147</f>
        <v>0</v>
      </c>
      <c r="J147" s="38"/>
      <c r="K147" s="38">
        <f t="shared" si="22"/>
        <v>0</v>
      </c>
      <c r="L147" s="38">
        <f>+MARZO2021!N147</f>
        <v>0</v>
      </c>
      <c r="M147" s="38"/>
      <c r="N147" s="38">
        <f t="shared" si="23"/>
        <v>0</v>
      </c>
      <c r="O147" s="38">
        <f>+MARZO2021!Q147</f>
        <v>0</v>
      </c>
      <c r="P147" s="38"/>
      <c r="Q147" s="38">
        <f t="shared" si="24"/>
        <v>0</v>
      </c>
      <c r="R147" s="39">
        <f t="shared" si="19"/>
        <v>10000000</v>
      </c>
      <c r="S147" s="40">
        <f t="shared" si="20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71921188</v>
      </c>
      <c r="E148" s="38">
        <f>+E149+E150</f>
        <v>0</v>
      </c>
      <c r="F148" s="38">
        <f>+F149+F150</f>
        <v>0</v>
      </c>
      <c r="G148" s="38">
        <f>+G149+G150</f>
        <v>0</v>
      </c>
      <c r="H148" s="64">
        <f t="shared" si="21"/>
        <v>109921188</v>
      </c>
      <c r="I148" s="38">
        <f>+MARZO2021!K148</f>
        <v>73721188</v>
      </c>
      <c r="J148" s="38">
        <f>+J149+J150</f>
        <v>0</v>
      </c>
      <c r="K148" s="38">
        <f t="shared" si="22"/>
        <v>73721188</v>
      </c>
      <c r="L148" s="38">
        <f>+MARZO2021!N148</f>
        <v>56766188</v>
      </c>
      <c r="M148" s="38">
        <f>+M149+M150</f>
        <v>0</v>
      </c>
      <c r="N148" s="38">
        <f t="shared" si="23"/>
        <v>56766188</v>
      </c>
      <c r="O148" s="38">
        <f>+MARZO2021!Q148</f>
        <v>4845000</v>
      </c>
      <c r="P148" s="38">
        <f>+P149+P150</f>
        <v>0</v>
      </c>
      <c r="Q148" s="38">
        <f t="shared" si="24"/>
        <v>4845000</v>
      </c>
      <c r="R148" s="39">
        <f t="shared" si="19"/>
        <v>36200000</v>
      </c>
      <c r="S148" s="40">
        <f t="shared" si="20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</f>
        <v>61921188</v>
      </c>
      <c r="E149" s="38"/>
      <c r="F149" s="38"/>
      <c r="G149" s="38"/>
      <c r="H149" s="64">
        <f t="shared" si="21"/>
        <v>61921188</v>
      </c>
      <c r="I149" s="38">
        <f>+MARZO2021!K149</f>
        <v>51921188</v>
      </c>
      <c r="J149" s="38"/>
      <c r="K149" s="38">
        <f t="shared" si="22"/>
        <v>51921188</v>
      </c>
      <c r="L149" s="38">
        <f>+MARZO2021!N149</f>
        <v>51921188</v>
      </c>
      <c r="M149" s="38"/>
      <c r="N149" s="38">
        <f t="shared" si="23"/>
        <v>51921188</v>
      </c>
      <c r="O149" s="38">
        <f>+MARZO2021!Q149</f>
        <v>0</v>
      </c>
      <c r="P149" s="38"/>
      <c r="Q149" s="38">
        <f t="shared" si="24"/>
        <v>0</v>
      </c>
      <c r="R149" s="39">
        <f t="shared" si="19"/>
        <v>10000000</v>
      </c>
      <c r="S149" s="40">
        <f t="shared" si="20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10000000</v>
      </c>
      <c r="E150" s="38">
        <f>+E151+E152+E153+E154+E155+E156+E157</f>
        <v>0</v>
      </c>
      <c r="F150" s="38">
        <f>+F151+F152+F153+F154+F155+F156+F157</f>
        <v>0</v>
      </c>
      <c r="G150" s="38">
        <f>+G151+G152+G153+G154+G155+G156+G157</f>
        <v>0</v>
      </c>
      <c r="H150" s="64">
        <f t="shared" si="21"/>
        <v>48000000</v>
      </c>
      <c r="I150" s="38">
        <f>+MARZO2021!K150</f>
        <v>21800000</v>
      </c>
      <c r="J150" s="38">
        <f>+J151+J152+J153+J154+J155+J156+J157</f>
        <v>0</v>
      </c>
      <c r="K150" s="38">
        <f t="shared" si="22"/>
        <v>21800000</v>
      </c>
      <c r="L150" s="38">
        <f>+MARZO2021!N150</f>
        <v>4845000</v>
      </c>
      <c r="M150" s="38">
        <f>+M151+M152+M153+M154+M155+M156+M157</f>
        <v>0</v>
      </c>
      <c r="N150" s="38">
        <f t="shared" si="23"/>
        <v>4845000</v>
      </c>
      <c r="O150" s="38">
        <f>+MARZO2021!Q150</f>
        <v>4845000</v>
      </c>
      <c r="P150" s="38">
        <f>+P151+P152+P153+P154+P155+P156+P157</f>
        <v>0</v>
      </c>
      <c r="Q150" s="38">
        <f t="shared" si="24"/>
        <v>4845000</v>
      </c>
      <c r="R150" s="39">
        <f t="shared" si="19"/>
        <v>26200000</v>
      </c>
      <c r="S150" s="40">
        <f t="shared" si="20"/>
        <v>0</v>
      </c>
      <c r="U150" s="71" t="s">
        <v>390</v>
      </c>
      <c r="V150" s="113" t="s">
        <v>391</v>
      </c>
      <c r="X150" s="113" t="s">
        <v>392</v>
      </c>
      <c r="Y150" s="113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/>
      <c r="E151" s="38"/>
      <c r="F151" s="38"/>
      <c r="G151" s="38"/>
      <c r="H151" s="64">
        <f t="shared" si="21"/>
        <v>26000000</v>
      </c>
      <c r="I151" s="38">
        <f>+MARZO2021!K151</f>
        <v>21800000</v>
      </c>
      <c r="J151" s="38"/>
      <c r="K151" s="38">
        <f t="shared" si="22"/>
        <v>21800000</v>
      </c>
      <c r="L151" s="38">
        <f>+MARZO2021!N151</f>
        <v>4845000</v>
      </c>
      <c r="M151" s="38"/>
      <c r="N151" s="38">
        <f t="shared" si="23"/>
        <v>4845000</v>
      </c>
      <c r="O151" s="38">
        <f>+MARZO2021!Q151</f>
        <v>4845000</v>
      </c>
      <c r="P151" s="38"/>
      <c r="Q151" s="38">
        <f t="shared" si="24"/>
        <v>4845000</v>
      </c>
      <c r="R151" s="39">
        <f t="shared" si="19"/>
        <v>4200000</v>
      </c>
      <c r="S151" s="40">
        <f t="shared" si="20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/>
      <c r="F152" s="38"/>
      <c r="G152" s="38"/>
      <c r="H152" s="64">
        <f t="shared" si="21"/>
        <v>4000000</v>
      </c>
      <c r="I152" s="38">
        <f>+MARZO2021!K152</f>
        <v>0</v>
      </c>
      <c r="J152" s="38"/>
      <c r="K152" s="38">
        <f t="shared" si="22"/>
        <v>0</v>
      </c>
      <c r="L152" s="38">
        <f>+MARZO2021!N152</f>
        <v>0</v>
      </c>
      <c r="M152" s="38"/>
      <c r="N152" s="38">
        <f t="shared" si="23"/>
        <v>0</v>
      </c>
      <c r="O152" s="38">
        <f>+MARZO2021!Q152</f>
        <v>0</v>
      </c>
      <c r="P152" s="38"/>
      <c r="Q152" s="38">
        <f t="shared" si="24"/>
        <v>0</v>
      </c>
      <c r="R152" s="39">
        <f t="shared" si="19"/>
        <v>4000000</v>
      </c>
      <c r="S152" s="40">
        <f t="shared" si="20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/>
      <c r="E153" s="38"/>
      <c r="F153" s="38"/>
      <c r="G153" s="38"/>
      <c r="H153" s="64">
        <f t="shared" si="21"/>
        <v>4000000</v>
      </c>
      <c r="I153" s="38">
        <f>+MARZO2021!K153</f>
        <v>0</v>
      </c>
      <c r="J153" s="38"/>
      <c r="K153" s="38">
        <f t="shared" si="22"/>
        <v>0</v>
      </c>
      <c r="L153" s="38">
        <f>+MARZO2021!N153</f>
        <v>0</v>
      </c>
      <c r="M153" s="38"/>
      <c r="N153" s="38">
        <f t="shared" si="23"/>
        <v>0</v>
      </c>
      <c r="O153" s="38">
        <f>+MARZO2021!Q153</f>
        <v>0</v>
      </c>
      <c r="P153" s="38"/>
      <c r="Q153" s="38">
        <f t="shared" si="24"/>
        <v>0</v>
      </c>
      <c r="R153" s="39">
        <f t="shared" si="19"/>
        <v>4000000</v>
      </c>
      <c r="S153" s="40">
        <f t="shared" si="20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v>10000000</v>
      </c>
      <c r="E154" s="38"/>
      <c r="F154" s="38"/>
      <c r="G154" s="38"/>
      <c r="H154" s="64">
        <f t="shared" si="21"/>
        <v>10000000</v>
      </c>
      <c r="I154" s="38">
        <f>+MARZO2021!K154</f>
        <v>0</v>
      </c>
      <c r="J154" s="38"/>
      <c r="K154" s="38">
        <f t="shared" si="22"/>
        <v>0</v>
      </c>
      <c r="L154" s="38">
        <f>+MARZO2021!N154</f>
        <v>0</v>
      </c>
      <c r="M154" s="38"/>
      <c r="N154" s="38">
        <f t="shared" si="23"/>
        <v>0</v>
      </c>
      <c r="O154" s="38">
        <f>+MARZO2021!Q154</f>
        <v>0</v>
      </c>
      <c r="P154" s="38"/>
      <c r="Q154" s="38">
        <f t="shared" si="24"/>
        <v>0</v>
      </c>
      <c r="R154" s="39">
        <f t="shared" si="19"/>
        <v>10000000</v>
      </c>
      <c r="S154" s="40">
        <f t="shared" si="20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21"/>
        <v>2000000</v>
      </c>
      <c r="I155" s="38">
        <f>+MARZO2021!K155</f>
        <v>0</v>
      </c>
      <c r="J155" s="38"/>
      <c r="K155" s="38">
        <f t="shared" si="22"/>
        <v>0</v>
      </c>
      <c r="L155" s="38">
        <f>+MARZO2021!N155</f>
        <v>0</v>
      </c>
      <c r="M155" s="38"/>
      <c r="N155" s="38">
        <f t="shared" si="23"/>
        <v>0</v>
      </c>
      <c r="O155" s="38">
        <f>+MARZO2021!Q155</f>
        <v>0</v>
      </c>
      <c r="P155" s="38"/>
      <c r="Q155" s="38">
        <f t="shared" si="24"/>
        <v>0</v>
      </c>
      <c r="R155" s="39">
        <f t="shared" si="19"/>
        <v>2000000</v>
      </c>
      <c r="S155" s="40">
        <f t="shared" si="20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21"/>
        <v>2000000</v>
      </c>
      <c r="I156" s="38">
        <f>+MARZO2021!K156</f>
        <v>0</v>
      </c>
      <c r="J156" s="38"/>
      <c r="K156" s="38">
        <f t="shared" si="22"/>
        <v>0</v>
      </c>
      <c r="L156" s="38">
        <f>+MARZO2021!N156</f>
        <v>0</v>
      </c>
      <c r="M156" s="38"/>
      <c r="N156" s="38">
        <f t="shared" si="23"/>
        <v>0</v>
      </c>
      <c r="O156" s="38">
        <f>+MARZO2021!Q156</f>
        <v>0</v>
      </c>
      <c r="P156" s="38"/>
      <c r="Q156" s="38">
        <f t="shared" si="24"/>
        <v>0</v>
      </c>
      <c r="R156" s="39">
        <f t="shared" si="19"/>
        <v>2000000</v>
      </c>
      <c r="S156" s="40">
        <f t="shared" si="20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21"/>
        <v>0</v>
      </c>
      <c r="I157" s="38">
        <f>+MARZO2021!K157</f>
        <v>0</v>
      </c>
      <c r="J157" s="38"/>
      <c r="K157" s="38">
        <f t="shared" si="22"/>
        <v>0</v>
      </c>
      <c r="L157" s="38">
        <f>+MARZO2021!N157</f>
        <v>0</v>
      </c>
      <c r="M157" s="38"/>
      <c r="N157" s="38">
        <f t="shared" si="23"/>
        <v>0</v>
      </c>
      <c r="O157" s="38">
        <f>+MARZO2021!Q157</f>
        <v>0</v>
      </c>
      <c r="P157" s="38"/>
      <c r="Q157" s="38">
        <f t="shared" si="24"/>
        <v>0</v>
      </c>
      <c r="R157" s="39">
        <f t="shared" si="19"/>
        <v>0</v>
      </c>
      <c r="S157" s="40">
        <f t="shared" si="20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10592200</v>
      </c>
      <c r="E158" s="29">
        <f>+E159+E160</f>
        <v>0</v>
      </c>
      <c r="F158" s="29">
        <f>+F159+F160</f>
        <v>0</v>
      </c>
      <c r="G158" s="29">
        <f>+G159+G160</f>
        <v>6000000</v>
      </c>
      <c r="H158" s="65">
        <f t="shared" si="21"/>
        <v>164397033</v>
      </c>
      <c r="I158" s="29">
        <f>+MARZO2021!K158</f>
        <v>31696071</v>
      </c>
      <c r="J158" s="29">
        <f>+J159+J160</f>
        <v>28150500</v>
      </c>
      <c r="K158" s="29">
        <f t="shared" si="22"/>
        <v>59846571</v>
      </c>
      <c r="L158" s="29">
        <f>+MARZO2021!N158</f>
        <v>16046071</v>
      </c>
      <c r="M158" s="29">
        <f>+M159+M160</f>
        <v>1468000</v>
      </c>
      <c r="N158" s="29">
        <f t="shared" si="23"/>
        <v>17514071</v>
      </c>
      <c r="O158" s="29">
        <f>+MARZO2021!Q158</f>
        <v>16046071</v>
      </c>
      <c r="P158" s="29">
        <f>+P159+P160</f>
        <v>1468000</v>
      </c>
      <c r="Q158" s="29">
        <f t="shared" si="24"/>
        <v>17514071</v>
      </c>
      <c r="R158" s="35">
        <f t="shared" si="19"/>
        <v>104550462</v>
      </c>
      <c r="S158" s="36">
        <f t="shared" si="20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</f>
        <v>10592200</v>
      </c>
      <c r="E159" s="38"/>
      <c r="F159" s="38"/>
      <c r="G159" s="38">
        <v>1000000</v>
      </c>
      <c r="H159" s="64">
        <f t="shared" si="21"/>
        <v>78397033</v>
      </c>
      <c r="I159" s="38">
        <f>+MARZO2021!K159</f>
        <v>18640000</v>
      </c>
      <c r="J159" s="38">
        <v>15000000</v>
      </c>
      <c r="K159" s="38">
        <f t="shared" si="22"/>
        <v>33640000</v>
      </c>
      <c r="L159" s="38">
        <f>+MARZO2021!N159</f>
        <v>3640000</v>
      </c>
      <c r="M159" s="38"/>
      <c r="N159" s="38">
        <f t="shared" si="23"/>
        <v>3640000</v>
      </c>
      <c r="O159" s="38">
        <f>+MARZO2021!Q159</f>
        <v>3640000</v>
      </c>
      <c r="P159" s="38"/>
      <c r="Q159" s="38">
        <f t="shared" si="24"/>
        <v>3640000</v>
      </c>
      <c r="R159" s="39">
        <f t="shared" si="19"/>
        <v>44757033</v>
      </c>
      <c r="S159" s="40">
        <f t="shared" si="20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0</v>
      </c>
      <c r="F160" s="38">
        <f>SUM(F161:F171)</f>
        <v>0</v>
      </c>
      <c r="G160" s="38">
        <f>SUM(G161:G171)</f>
        <v>5000000</v>
      </c>
      <c r="H160" s="64">
        <f t="shared" si="21"/>
        <v>86000000</v>
      </c>
      <c r="I160" s="38">
        <f>+MARZO2021!K160</f>
        <v>13056071</v>
      </c>
      <c r="J160" s="38">
        <f>SUM(J161:J171)</f>
        <v>13150500</v>
      </c>
      <c r="K160" s="38">
        <f t="shared" si="22"/>
        <v>26206571</v>
      </c>
      <c r="L160" s="38">
        <f>+MARZO2021!N160</f>
        <v>12406071</v>
      </c>
      <c r="M160" s="38">
        <f>SUM(M161:M171)</f>
        <v>1468000</v>
      </c>
      <c r="N160" s="38">
        <f t="shared" si="23"/>
        <v>13874071</v>
      </c>
      <c r="O160" s="38">
        <f>+MARZO2021!Q160</f>
        <v>12406071</v>
      </c>
      <c r="P160" s="38">
        <f>SUM(P161:P171)</f>
        <v>1468000</v>
      </c>
      <c r="Q160" s="38">
        <f t="shared" si="24"/>
        <v>13874071</v>
      </c>
      <c r="R160" s="39">
        <f t="shared" si="19"/>
        <v>59793429</v>
      </c>
      <c r="S160" s="40">
        <f t="shared" si="20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/>
      <c r="H161" s="64">
        <f t="shared" si="21"/>
        <v>10000000</v>
      </c>
      <c r="I161" s="38">
        <f>+MARZO2021!K161</f>
        <v>1102000</v>
      </c>
      <c r="J161" s="38"/>
      <c r="K161" s="38">
        <f t="shared" si="22"/>
        <v>1102000</v>
      </c>
      <c r="L161" s="38">
        <f>+MARZO2021!N161</f>
        <v>1102000</v>
      </c>
      <c r="M161" s="38"/>
      <c r="N161" s="38">
        <f t="shared" si="23"/>
        <v>1102000</v>
      </c>
      <c r="O161" s="38">
        <f>+MARZO2021!Q161</f>
        <v>1102000</v>
      </c>
      <c r="P161" s="38"/>
      <c r="Q161" s="38">
        <f t="shared" si="24"/>
        <v>1102000</v>
      </c>
      <c r="R161" s="39">
        <f t="shared" si="19"/>
        <v>8898000</v>
      </c>
      <c r="S161" s="40">
        <f t="shared" si="20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/>
      <c r="F162" s="38"/>
      <c r="G162" s="38"/>
      <c r="H162" s="64">
        <f t="shared" si="21"/>
        <v>15000000</v>
      </c>
      <c r="I162" s="38">
        <f>+MARZO2021!K162</f>
        <v>4971620</v>
      </c>
      <c r="J162" s="38"/>
      <c r="K162" s="38">
        <f t="shared" si="22"/>
        <v>4971620</v>
      </c>
      <c r="L162" s="38">
        <f>+MARZO2021!N162</f>
        <v>4971620</v>
      </c>
      <c r="M162" s="38"/>
      <c r="N162" s="38">
        <f t="shared" si="23"/>
        <v>4971620</v>
      </c>
      <c r="O162" s="38">
        <f>+MARZO2021!Q162</f>
        <v>4971620</v>
      </c>
      <c r="P162" s="38"/>
      <c r="Q162" s="38">
        <f t="shared" si="24"/>
        <v>4971620</v>
      </c>
      <c r="R162" s="39">
        <f t="shared" si="19"/>
        <v>10028380</v>
      </c>
      <c r="S162" s="40">
        <f t="shared" si="20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21"/>
        <v>5000000</v>
      </c>
      <c r="I163" s="38">
        <f>+MARZO2021!K163</f>
        <v>756000</v>
      </c>
      <c r="J163" s="38"/>
      <c r="K163" s="38">
        <f t="shared" si="22"/>
        <v>756000</v>
      </c>
      <c r="L163" s="38">
        <f>+MARZO2021!N163</f>
        <v>756000</v>
      </c>
      <c r="M163" s="38"/>
      <c r="N163" s="38">
        <f t="shared" si="23"/>
        <v>756000</v>
      </c>
      <c r="O163" s="38">
        <f>+MARZO2021!Q163</f>
        <v>756000</v>
      </c>
      <c r="P163" s="38"/>
      <c r="Q163" s="38">
        <f t="shared" si="24"/>
        <v>756000</v>
      </c>
      <c r="R163" s="39">
        <f t="shared" si="19"/>
        <v>4244000</v>
      </c>
      <c r="S163" s="40">
        <f t="shared" si="20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21"/>
        <v>0</v>
      </c>
      <c r="I164" s="38">
        <f>+MARZO2021!K164</f>
        <v>0</v>
      </c>
      <c r="J164" s="38"/>
      <c r="K164" s="38">
        <f t="shared" si="22"/>
        <v>0</v>
      </c>
      <c r="L164" s="38">
        <f>+MARZO2021!N164</f>
        <v>0</v>
      </c>
      <c r="M164" s="38"/>
      <c r="N164" s="38">
        <f t="shared" si="23"/>
        <v>0</v>
      </c>
      <c r="O164" s="38">
        <f>+MARZO2021!Q164</f>
        <v>0</v>
      </c>
      <c r="P164" s="38"/>
      <c r="Q164" s="38">
        <f t="shared" si="24"/>
        <v>0</v>
      </c>
      <c r="R164" s="39">
        <f t="shared" si="19"/>
        <v>0</v>
      </c>
      <c r="S164" s="40">
        <f t="shared" si="20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21"/>
        <v>0</v>
      </c>
      <c r="I165" s="38">
        <f>+MARZO2021!K165</f>
        <v>0</v>
      </c>
      <c r="J165" s="38"/>
      <c r="K165" s="38">
        <f t="shared" si="22"/>
        <v>0</v>
      </c>
      <c r="L165" s="38">
        <f>+MARZO2021!N165</f>
        <v>0</v>
      </c>
      <c r="M165" s="38"/>
      <c r="N165" s="38">
        <f t="shared" si="23"/>
        <v>0</v>
      </c>
      <c r="O165" s="38">
        <f>+MARZO2021!Q165</f>
        <v>0</v>
      </c>
      <c r="P165" s="38"/>
      <c r="Q165" s="38">
        <f t="shared" si="24"/>
        <v>0</v>
      </c>
      <c r="R165" s="39">
        <f t="shared" si="19"/>
        <v>0</v>
      </c>
      <c r="S165" s="40">
        <f t="shared" si="20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21"/>
        <v>5000000</v>
      </c>
      <c r="I166" s="38">
        <f>+MARZO2021!K166</f>
        <v>0</v>
      </c>
      <c r="J166" s="38"/>
      <c r="K166" s="38">
        <f t="shared" si="22"/>
        <v>0</v>
      </c>
      <c r="L166" s="38">
        <f>+MARZO2021!N166</f>
        <v>0</v>
      </c>
      <c r="M166" s="38"/>
      <c r="N166" s="38">
        <f t="shared" si="23"/>
        <v>0</v>
      </c>
      <c r="O166" s="38">
        <f>+MARZO2021!Q166</f>
        <v>0</v>
      </c>
      <c r="P166" s="38"/>
      <c r="Q166" s="38">
        <f t="shared" si="24"/>
        <v>0</v>
      </c>
      <c r="R166" s="39">
        <f t="shared" si="19"/>
        <v>5000000</v>
      </c>
      <c r="S166" s="40">
        <f t="shared" si="20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21"/>
        <v>1000000</v>
      </c>
      <c r="I167" s="38">
        <f>+MARZO2021!K167</f>
        <v>0</v>
      </c>
      <c r="J167" s="38"/>
      <c r="K167" s="38">
        <f t="shared" si="22"/>
        <v>0</v>
      </c>
      <c r="L167" s="38">
        <f>+MARZO2021!N167</f>
        <v>0</v>
      </c>
      <c r="M167" s="38"/>
      <c r="N167" s="38">
        <f t="shared" si="23"/>
        <v>0</v>
      </c>
      <c r="O167" s="38">
        <f>+MARZO2021!Q167</f>
        <v>0</v>
      </c>
      <c r="P167" s="38"/>
      <c r="Q167" s="38">
        <f t="shared" si="24"/>
        <v>0</v>
      </c>
      <c r="R167" s="39">
        <f t="shared" si="19"/>
        <v>1000000</v>
      </c>
      <c r="S167" s="40">
        <f t="shared" si="20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21"/>
        <v>0</v>
      </c>
      <c r="I168" s="38">
        <f>+MARZO2021!K168</f>
        <v>0</v>
      </c>
      <c r="J168" s="38"/>
      <c r="K168" s="38">
        <f t="shared" si="22"/>
        <v>0</v>
      </c>
      <c r="L168" s="38">
        <f>+MARZO2021!N168</f>
        <v>0</v>
      </c>
      <c r="M168" s="38"/>
      <c r="N168" s="38">
        <f t="shared" si="23"/>
        <v>0</v>
      </c>
      <c r="O168" s="38">
        <f>+MARZO2021!Q168</f>
        <v>0</v>
      </c>
      <c r="P168" s="38"/>
      <c r="Q168" s="38">
        <f t="shared" si="24"/>
        <v>0</v>
      </c>
      <c r="R168" s="39">
        <f t="shared" si="19"/>
        <v>0</v>
      </c>
      <c r="S168" s="40">
        <f t="shared" si="20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21"/>
        <v>0</v>
      </c>
      <c r="I169" s="38">
        <f>+MARZO2021!K169</f>
        <v>0</v>
      </c>
      <c r="J169" s="38"/>
      <c r="K169" s="38">
        <f t="shared" si="22"/>
        <v>0</v>
      </c>
      <c r="L169" s="38">
        <f>+MARZO2021!N169</f>
        <v>0</v>
      </c>
      <c r="M169" s="38"/>
      <c r="N169" s="38">
        <f t="shared" si="23"/>
        <v>0</v>
      </c>
      <c r="O169" s="38">
        <f>+MARZO2021!Q169</f>
        <v>0</v>
      </c>
      <c r="P169" s="38"/>
      <c r="Q169" s="38">
        <f t="shared" si="24"/>
        <v>0</v>
      </c>
      <c r="R169" s="39">
        <f t="shared" si="19"/>
        <v>0</v>
      </c>
      <c r="S169" s="40">
        <f t="shared" si="20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21"/>
        <v>0</v>
      </c>
      <c r="I170" s="38">
        <f>+MARZO2021!K170</f>
        <v>0</v>
      </c>
      <c r="J170" s="38"/>
      <c r="K170" s="38">
        <f t="shared" si="22"/>
        <v>0</v>
      </c>
      <c r="L170" s="38">
        <f>+MARZO2021!N170</f>
        <v>0</v>
      </c>
      <c r="M170" s="38"/>
      <c r="N170" s="38">
        <f t="shared" si="23"/>
        <v>0</v>
      </c>
      <c r="O170" s="38">
        <f>+MARZO2021!Q170</f>
        <v>0</v>
      </c>
      <c r="P170" s="38"/>
      <c r="Q170" s="38">
        <f t="shared" si="24"/>
        <v>0</v>
      </c>
      <c r="R170" s="39">
        <f t="shared" si="19"/>
        <v>0</v>
      </c>
      <c r="S170" s="40">
        <f t="shared" si="20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>
        <v>5000000</v>
      </c>
      <c r="H171" s="64">
        <f t="shared" si="21"/>
        <v>50000000</v>
      </c>
      <c r="I171" s="38">
        <f>+MARZO2021!K171</f>
        <v>6226451</v>
      </c>
      <c r="J171" s="38">
        <v>13150500</v>
      </c>
      <c r="K171" s="38">
        <f t="shared" si="22"/>
        <v>19376951</v>
      </c>
      <c r="L171" s="38">
        <f>+MARZO2021!N171</f>
        <v>5576451</v>
      </c>
      <c r="M171" s="38">
        <v>1468000</v>
      </c>
      <c r="N171" s="38">
        <f t="shared" si="23"/>
        <v>7044451</v>
      </c>
      <c r="O171" s="38">
        <f>+MARZO2021!Q171</f>
        <v>5576451</v>
      </c>
      <c r="P171" s="38">
        <v>1468000</v>
      </c>
      <c r="Q171" s="38">
        <f t="shared" si="24"/>
        <v>7044451</v>
      </c>
      <c r="R171" s="39">
        <f t="shared" si="19"/>
        <v>30623049</v>
      </c>
      <c r="S171" s="40">
        <f t="shared" si="20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21"/>
        <v>3000000</v>
      </c>
      <c r="I172" s="29">
        <f>+MARZO2021!K172</f>
        <v>0</v>
      </c>
      <c r="J172" s="29"/>
      <c r="K172" s="29">
        <f t="shared" si="22"/>
        <v>0</v>
      </c>
      <c r="L172" s="29">
        <f>+MARZO2021!N172</f>
        <v>0</v>
      </c>
      <c r="M172" s="29"/>
      <c r="N172" s="29">
        <f t="shared" si="23"/>
        <v>0</v>
      </c>
      <c r="O172" s="29">
        <f>+MARZO2021!Q172</f>
        <v>0</v>
      </c>
      <c r="P172" s="29"/>
      <c r="Q172" s="29">
        <f t="shared" si="24"/>
        <v>0</v>
      </c>
      <c r="R172" s="35">
        <f t="shared" si="19"/>
        <v>3000000</v>
      </c>
      <c r="S172" s="36">
        <f t="shared" si="20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21"/>
        <v>0</v>
      </c>
      <c r="I173" s="29">
        <f>+MARZO2021!K173</f>
        <v>0</v>
      </c>
      <c r="J173" s="29">
        <f>+J174+J178+J181</f>
        <v>0</v>
      </c>
      <c r="K173" s="29">
        <f t="shared" si="22"/>
        <v>0</v>
      </c>
      <c r="L173" s="29">
        <f>+MARZO2021!N173</f>
        <v>0</v>
      </c>
      <c r="M173" s="29">
        <f>+M174+M178+M181</f>
        <v>0</v>
      </c>
      <c r="N173" s="29">
        <f t="shared" si="23"/>
        <v>0</v>
      </c>
      <c r="O173" s="29">
        <f>+MARZO2021!Q173</f>
        <v>0</v>
      </c>
      <c r="P173" s="29">
        <f>+P174+P178+P181</f>
        <v>0</v>
      </c>
      <c r="Q173" s="29">
        <f t="shared" si="24"/>
        <v>0</v>
      </c>
      <c r="R173" s="35">
        <f t="shared" si="19"/>
        <v>0</v>
      </c>
      <c r="S173" s="36">
        <f t="shared" si="20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21"/>
        <v>0</v>
      </c>
      <c r="I174" s="29">
        <f>+MARZO2021!K174</f>
        <v>0</v>
      </c>
      <c r="J174" s="29">
        <f>SUM(J175:J177)</f>
        <v>0</v>
      </c>
      <c r="K174" s="29">
        <f t="shared" si="22"/>
        <v>0</v>
      </c>
      <c r="L174" s="29">
        <f>+MARZO2021!N174</f>
        <v>0</v>
      </c>
      <c r="M174" s="29">
        <f>SUM(M175:M177)</f>
        <v>0</v>
      </c>
      <c r="N174" s="29">
        <f t="shared" si="23"/>
        <v>0</v>
      </c>
      <c r="O174" s="29">
        <f>+MARZO2021!Q174</f>
        <v>0</v>
      </c>
      <c r="P174" s="29">
        <f>SUM(P175:P177)</f>
        <v>0</v>
      </c>
      <c r="Q174" s="29">
        <f t="shared" si="24"/>
        <v>0</v>
      </c>
      <c r="R174" s="35">
        <f t="shared" si="19"/>
        <v>0</v>
      </c>
      <c r="S174" s="36">
        <f t="shared" si="20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21"/>
        <v>0</v>
      </c>
      <c r="I175" s="38">
        <f>+MARZO2021!K175</f>
        <v>0</v>
      </c>
      <c r="J175" s="38"/>
      <c r="K175" s="38">
        <f t="shared" si="22"/>
        <v>0</v>
      </c>
      <c r="L175" s="38">
        <f>+MARZO2021!N175</f>
        <v>0</v>
      </c>
      <c r="M175" s="38"/>
      <c r="N175" s="38">
        <f t="shared" si="23"/>
        <v>0</v>
      </c>
      <c r="O175" s="38">
        <f>+MARZO2021!Q175</f>
        <v>0</v>
      </c>
      <c r="P175" s="38"/>
      <c r="Q175" s="38">
        <f t="shared" si="24"/>
        <v>0</v>
      </c>
      <c r="R175" s="39">
        <f t="shared" si="19"/>
        <v>0</v>
      </c>
      <c r="S175" s="40">
        <f t="shared" si="20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21"/>
        <v>0</v>
      </c>
      <c r="I176" s="38">
        <f>+MARZO2021!K176</f>
        <v>0</v>
      </c>
      <c r="J176" s="38"/>
      <c r="K176" s="38">
        <f t="shared" si="22"/>
        <v>0</v>
      </c>
      <c r="L176" s="38">
        <f>+MARZO2021!N176</f>
        <v>0</v>
      </c>
      <c r="M176" s="38"/>
      <c r="N176" s="38">
        <f t="shared" si="23"/>
        <v>0</v>
      </c>
      <c r="O176" s="38">
        <f>+MARZO2021!Q176</f>
        <v>0</v>
      </c>
      <c r="P176" s="38"/>
      <c r="Q176" s="38">
        <f t="shared" si="24"/>
        <v>0</v>
      </c>
      <c r="R176" s="39">
        <f t="shared" si="19"/>
        <v>0</v>
      </c>
      <c r="S176" s="40">
        <f t="shared" si="20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21"/>
        <v>0</v>
      </c>
      <c r="I177" s="38">
        <f>+MARZO2021!K177</f>
        <v>0</v>
      </c>
      <c r="J177" s="38"/>
      <c r="K177" s="38">
        <f t="shared" si="22"/>
        <v>0</v>
      </c>
      <c r="L177" s="38">
        <f>+MARZO2021!N177</f>
        <v>0</v>
      </c>
      <c r="M177" s="38"/>
      <c r="N177" s="38">
        <f t="shared" si="23"/>
        <v>0</v>
      </c>
      <c r="O177" s="38">
        <f>+MARZO2021!Q177</f>
        <v>0</v>
      </c>
      <c r="P177" s="38"/>
      <c r="Q177" s="38">
        <f t="shared" si="24"/>
        <v>0</v>
      </c>
      <c r="R177" s="39">
        <f t="shared" si="19"/>
        <v>0</v>
      </c>
      <c r="S177" s="40">
        <f t="shared" si="20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21"/>
        <v>0</v>
      </c>
      <c r="I178" s="29">
        <f>+MARZO2021!K178</f>
        <v>0</v>
      </c>
      <c r="J178" s="29">
        <f>+J179+J180</f>
        <v>0</v>
      </c>
      <c r="K178" s="29">
        <f t="shared" si="22"/>
        <v>0</v>
      </c>
      <c r="L178" s="29">
        <f>+MARZO2021!N178</f>
        <v>0</v>
      </c>
      <c r="M178" s="29">
        <f>+M179+M180</f>
        <v>0</v>
      </c>
      <c r="N178" s="29">
        <f t="shared" si="23"/>
        <v>0</v>
      </c>
      <c r="O178" s="29">
        <f>+MARZO2021!Q178</f>
        <v>0</v>
      </c>
      <c r="P178" s="29">
        <f>+P179+P180</f>
        <v>0</v>
      </c>
      <c r="Q178" s="29">
        <f t="shared" si="24"/>
        <v>0</v>
      </c>
      <c r="R178" s="35">
        <f t="shared" si="19"/>
        <v>0</v>
      </c>
      <c r="S178" s="36">
        <f t="shared" si="20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21"/>
        <v>0</v>
      </c>
      <c r="I179" s="38">
        <f>+MARZO2021!K179</f>
        <v>0</v>
      </c>
      <c r="J179" s="38"/>
      <c r="K179" s="38">
        <f t="shared" si="22"/>
        <v>0</v>
      </c>
      <c r="L179" s="38">
        <f>+MARZO2021!N179</f>
        <v>0</v>
      </c>
      <c r="M179" s="38"/>
      <c r="N179" s="38">
        <f t="shared" si="23"/>
        <v>0</v>
      </c>
      <c r="O179" s="38">
        <f>+MARZO2021!Q179</f>
        <v>0</v>
      </c>
      <c r="P179" s="38"/>
      <c r="Q179" s="38">
        <f t="shared" si="24"/>
        <v>0</v>
      </c>
      <c r="R179" s="39">
        <f t="shared" si="19"/>
        <v>0</v>
      </c>
      <c r="S179" s="40">
        <f t="shared" si="20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21"/>
        <v>0</v>
      </c>
      <c r="I180" s="38">
        <f>+MARZO2021!K180</f>
        <v>0</v>
      </c>
      <c r="J180" s="38"/>
      <c r="K180" s="38">
        <f t="shared" si="22"/>
        <v>0</v>
      </c>
      <c r="L180" s="38">
        <f>+MARZO2021!N180</f>
        <v>0</v>
      </c>
      <c r="M180" s="38"/>
      <c r="N180" s="38">
        <f t="shared" si="23"/>
        <v>0</v>
      </c>
      <c r="O180" s="38">
        <f>+MARZO2021!Q180</f>
        <v>0</v>
      </c>
      <c r="P180" s="38"/>
      <c r="Q180" s="38">
        <f t="shared" si="24"/>
        <v>0</v>
      </c>
      <c r="R180" s="39">
        <f t="shared" si="19"/>
        <v>0</v>
      </c>
      <c r="S180" s="40">
        <f t="shared" si="20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21"/>
        <v>0</v>
      </c>
      <c r="I181" s="29">
        <f>+MARZO2021!K181</f>
        <v>0</v>
      </c>
      <c r="J181" s="29">
        <f>+J182+J183</f>
        <v>0</v>
      </c>
      <c r="K181" s="29">
        <f t="shared" si="22"/>
        <v>0</v>
      </c>
      <c r="L181" s="29">
        <f>+MARZO2021!N181</f>
        <v>0</v>
      </c>
      <c r="M181" s="29">
        <f>+M182+M183</f>
        <v>0</v>
      </c>
      <c r="N181" s="29">
        <f t="shared" si="23"/>
        <v>0</v>
      </c>
      <c r="O181" s="29">
        <f>+MARZO2021!Q181</f>
        <v>0</v>
      </c>
      <c r="P181" s="29">
        <f>+P182+P183</f>
        <v>0</v>
      </c>
      <c r="Q181" s="29">
        <f t="shared" si="24"/>
        <v>0</v>
      </c>
      <c r="R181" s="35">
        <f t="shared" si="19"/>
        <v>0</v>
      </c>
      <c r="S181" s="36">
        <f t="shared" si="20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21"/>
        <v>0</v>
      </c>
      <c r="I182" s="38">
        <f>+MARZO2021!K182</f>
        <v>0</v>
      </c>
      <c r="J182" s="38"/>
      <c r="K182" s="38">
        <f t="shared" si="22"/>
        <v>0</v>
      </c>
      <c r="L182" s="38">
        <f>+MARZO2021!N182</f>
        <v>0</v>
      </c>
      <c r="M182" s="38"/>
      <c r="N182" s="38">
        <f t="shared" si="23"/>
        <v>0</v>
      </c>
      <c r="O182" s="38">
        <f>+MARZO2021!Q182</f>
        <v>0</v>
      </c>
      <c r="P182" s="38"/>
      <c r="Q182" s="38">
        <f t="shared" si="24"/>
        <v>0</v>
      </c>
      <c r="R182" s="39">
        <f t="shared" si="19"/>
        <v>0</v>
      </c>
      <c r="S182" s="40">
        <f t="shared" si="20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21"/>
        <v>0</v>
      </c>
      <c r="I183" s="38">
        <f>+MARZO2021!K183</f>
        <v>0</v>
      </c>
      <c r="J183" s="38"/>
      <c r="K183" s="38">
        <f t="shared" si="22"/>
        <v>0</v>
      </c>
      <c r="L183" s="38">
        <f>+MARZO2021!N183</f>
        <v>0</v>
      </c>
      <c r="M183" s="38"/>
      <c r="N183" s="38">
        <f t="shared" si="23"/>
        <v>0</v>
      </c>
      <c r="O183" s="38">
        <f>+MARZO2021!Q183</f>
        <v>0</v>
      </c>
      <c r="P183" s="38"/>
      <c r="Q183" s="38">
        <f t="shared" si="24"/>
        <v>0</v>
      </c>
      <c r="R183" s="39">
        <f t="shared" si="19"/>
        <v>0</v>
      </c>
      <c r="S183" s="40">
        <f t="shared" si="20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20000000</v>
      </c>
      <c r="E184" s="29">
        <f>+E185+E188</f>
        <v>0</v>
      </c>
      <c r="F184" s="29">
        <f>+F185+F188</f>
        <v>0</v>
      </c>
      <c r="G184" s="29">
        <f>+G185+G188</f>
        <v>0</v>
      </c>
      <c r="H184" s="65">
        <f t="shared" si="21"/>
        <v>190000000</v>
      </c>
      <c r="I184" s="29">
        <f>+MARZO2021!K184</f>
        <v>87038100</v>
      </c>
      <c r="J184" s="29">
        <f>+J185+J188</f>
        <v>45000000</v>
      </c>
      <c r="K184" s="29">
        <f t="shared" si="22"/>
        <v>132038100</v>
      </c>
      <c r="L184" s="29">
        <f>+MARZO2021!N184</f>
        <v>39963816</v>
      </c>
      <c r="M184" s="29">
        <f>+M185+M188</f>
        <v>6458800</v>
      </c>
      <c r="N184" s="29">
        <f t="shared" si="23"/>
        <v>46422616</v>
      </c>
      <c r="O184" s="29">
        <f>+MARZO2021!Q184</f>
        <v>39963816</v>
      </c>
      <c r="P184" s="29">
        <f>+P185+P188</f>
        <v>6458800</v>
      </c>
      <c r="Q184" s="29">
        <f t="shared" si="24"/>
        <v>46422616</v>
      </c>
      <c r="R184" s="35">
        <f t="shared" si="19"/>
        <v>57961900</v>
      </c>
      <c r="S184" s="36">
        <f t="shared" si="20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10000000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21"/>
        <v>50000000</v>
      </c>
      <c r="I185" s="29">
        <f>+MARZO2021!K185</f>
        <v>0</v>
      </c>
      <c r="J185" s="29">
        <f>J186</f>
        <v>25000000</v>
      </c>
      <c r="K185" s="29">
        <f t="shared" si="22"/>
        <v>25000000</v>
      </c>
      <c r="L185" s="29">
        <f>+MARZO2021!N185</f>
        <v>0</v>
      </c>
      <c r="M185" s="29">
        <f>M186</f>
        <v>0</v>
      </c>
      <c r="N185" s="29">
        <f t="shared" si="23"/>
        <v>0</v>
      </c>
      <c r="O185" s="29">
        <f>+MARZO2021!Q185</f>
        <v>0</v>
      </c>
      <c r="P185" s="29">
        <f>P186</f>
        <v>0</v>
      </c>
      <c r="Q185" s="29">
        <f t="shared" si="24"/>
        <v>0</v>
      </c>
      <c r="R185" s="35">
        <f t="shared" si="19"/>
        <v>25000000</v>
      </c>
      <c r="S185" s="36">
        <f t="shared" si="20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10000000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21"/>
        <v>50000000</v>
      </c>
      <c r="I186" s="29">
        <f>+MARZO2021!K186</f>
        <v>0</v>
      </c>
      <c r="J186" s="29">
        <f>+J187</f>
        <v>25000000</v>
      </c>
      <c r="K186" s="29">
        <f t="shared" si="22"/>
        <v>25000000</v>
      </c>
      <c r="L186" s="29">
        <f>+MARZO2021!N186</f>
        <v>0</v>
      </c>
      <c r="M186" s="29">
        <f>+M187</f>
        <v>0</v>
      </c>
      <c r="N186" s="29">
        <f t="shared" si="23"/>
        <v>0</v>
      </c>
      <c r="O186" s="29">
        <f>+MARZO2021!Q186</f>
        <v>0</v>
      </c>
      <c r="P186" s="29">
        <f>+P187</f>
        <v>0</v>
      </c>
      <c r="Q186" s="29">
        <f t="shared" si="24"/>
        <v>0</v>
      </c>
      <c r="R186" s="35">
        <f t="shared" si="19"/>
        <v>25000000</v>
      </c>
      <c r="S186" s="36">
        <f t="shared" si="20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v>10000000</v>
      </c>
      <c r="E187" s="38"/>
      <c r="F187" s="38"/>
      <c r="G187" s="38"/>
      <c r="H187" s="64">
        <f t="shared" si="21"/>
        <v>50000000</v>
      </c>
      <c r="I187" s="38">
        <f>+MARZO2021!K187</f>
        <v>0</v>
      </c>
      <c r="J187" s="38">
        <v>25000000</v>
      </c>
      <c r="K187" s="38">
        <f t="shared" si="22"/>
        <v>25000000</v>
      </c>
      <c r="L187" s="38">
        <f>+MARZO2021!N187</f>
        <v>0</v>
      </c>
      <c r="M187" s="38"/>
      <c r="N187" s="38">
        <f t="shared" si="23"/>
        <v>0</v>
      </c>
      <c r="O187" s="38">
        <f>+MARZO2021!Q187</f>
        <v>0</v>
      </c>
      <c r="P187" s="38"/>
      <c r="Q187" s="38">
        <f t="shared" si="24"/>
        <v>0</v>
      </c>
      <c r="R187" s="39">
        <f t="shared" si="19"/>
        <v>25000000</v>
      </c>
      <c r="S187" s="40">
        <f t="shared" si="20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10000000</v>
      </c>
      <c r="E188" s="29">
        <f>+E189+E195</f>
        <v>0</v>
      </c>
      <c r="F188" s="29">
        <f>+F189+F195</f>
        <v>0</v>
      </c>
      <c r="G188" s="29">
        <f>+G189+G195</f>
        <v>0</v>
      </c>
      <c r="H188" s="65">
        <f t="shared" si="21"/>
        <v>140000000</v>
      </c>
      <c r="I188" s="29">
        <f>+MARZO2021!K188</f>
        <v>87038100</v>
      </c>
      <c r="J188" s="29">
        <f>+J189+J195</f>
        <v>20000000</v>
      </c>
      <c r="K188" s="29">
        <f t="shared" si="22"/>
        <v>107038100</v>
      </c>
      <c r="L188" s="29">
        <f>+MARZO2021!N188</f>
        <v>39963816</v>
      </c>
      <c r="M188" s="29">
        <f>+M189+M195</f>
        <v>6458800</v>
      </c>
      <c r="N188" s="29">
        <f t="shared" si="23"/>
        <v>46422616</v>
      </c>
      <c r="O188" s="29">
        <f>+MARZO2021!Q188</f>
        <v>39963816</v>
      </c>
      <c r="P188" s="29">
        <f>+P189+P195</f>
        <v>6458800</v>
      </c>
      <c r="Q188" s="29">
        <f t="shared" si="24"/>
        <v>46422616</v>
      </c>
      <c r="R188" s="35">
        <f t="shared" si="19"/>
        <v>32961900</v>
      </c>
      <c r="S188" s="36">
        <f t="shared" si="20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10000000</v>
      </c>
      <c r="E189" s="38">
        <f>SUM(E190:E194)</f>
        <v>0</v>
      </c>
      <c r="F189" s="38">
        <f>SUM(F190:F194)</f>
        <v>0</v>
      </c>
      <c r="G189" s="38">
        <f>SUM(G190:G194)</f>
        <v>0</v>
      </c>
      <c r="H189" s="64">
        <f t="shared" si="21"/>
        <v>140000000</v>
      </c>
      <c r="I189" s="38">
        <f>+MARZO2021!K189</f>
        <v>87038100</v>
      </c>
      <c r="J189" s="38">
        <f>SUM(J190:J194)</f>
        <v>20000000</v>
      </c>
      <c r="K189" s="38">
        <f t="shared" si="22"/>
        <v>107038100</v>
      </c>
      <c r="L189" s="38">
        <f>+MARZO2021!N189</f>
        <v>39963816</v>
      </c>
      <c r="M189" s="38">
        <f>SUM(M190:M194)</f>
        <v>6458800</v>
      </c>
      <c r="N189" s="38">
        <f t="shared" si="23"/>
        <v>46422616</v>
      </c>
      <c r="O189" s="38">
        <f>+MARZO2021!Q189</f>
        <v>39963816</v>
      </c>
      <c r="P189" s="38">
        <f>SUM(P190:P194)</f>
        <v>6458800</v>
      </c>
      <c r="Q189" s="38">
        <f t="shared" si="24"/>
        <v>46422616</v>
      </c>
      <c r="R189" s="39">
        <f t="shared" si="19"/>
        <v>32961900</v>
      </c>
      <c r="S189" s="40">
        <f t="shared" si="20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v>10000000</v>
      </c>
      <c r="E190" s="38"/>
      <c r="F190" s="38"/>
      <c r="G190" s="38"/>
      <c r="H190" s="64">
        <f t="shared" si="21"/>
        <v>70000000</v>
      </c>
      <c r="I190" s="38">
        <f>+MARZO2021!K190</f>
        <v>57038100</v>
      </c>
      <c r="J190" s="38"/>
      <c r="K190" s="38">
        <f t="shared" si="22"/>
        <v>57038100</v>
      </c>
      <c r="L190" s="38">
        <f>+MARZO2021!N190</f>
        <v>23328681</v>
      </c>
      <c r="M190" s="38">
        <v>2674380</v>
      </c>
      <c r="N190" s="38">
        <f t="shared" si="23"/>
        <v>26003061</v>
      </c>
      <c r="O190" s="38">
        <f>+MARZO2021!Q190</f>
        <v>23328681</v>
      </c>
      <c r="P190" s="38">
        <v>2674380</v>
      </c>
      <c r="Q190" s="38">
        <f t="shared" si="24"/>
        <v>26003061</v>
      </c>
      <c r="R190" s="39">
        <f t="shared" si="19"/>
        <v>12961900</v>
      </c>
      <c r="S190" s="40">
        <f t="shared" si="20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/>
      <c r="E191" s="38"/>
      <c r="F191" s="38"/>
      <c r="G191" s="38"/>
      <c r="H191" s="64">
        <f t="shared" si="21"/>
        <v>50000000</v>
      </c>
      <c r="I191" s="38">
        <f>+MARZO2021!K191</f>
        <v>10000000</v>
      </c>
      <c r="J191" s="38">
        <v>20000000</v>
      </c>
      <c r="K191" s="38">
        <f t="shared" si="22"/>
        <v>30000000</v>
      </c>
      <c r="L191" s="38">
        <f>+MARZO2021!N191</f>
        <v>6215580</v>
      </c>
      <c r="M191" s="38">
        <v>3784420</v>
      </c>
      <c r="N191" s="38">
        <f t="shared" si="23"/>
        <v>10000000</v>
      </c>
      <c r="O191" s="38">
        <f>+MARZO2021!Q191</f>
        <v>6215580</v>
      </c>
      <c r="P191" s="38">
        <v>3784420</v>
      </c>
      <c r="Q191" s="38">
        <f t="shared" si="24"/>
        <v>10000000</v>
      </c>
      <c r="R191" s="39">
        <f t="shared" si="19"/>
        <v>20000000</v>
      </c>
      <c r="S191" s="40">
        <f t="shared" si="20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/>
      <c r="E192" s="38"/>
      <c r="F192" s="38"/>
      <c r="G192" s="38"/>
      <c r="H192" s="64">
        <f t="shared" si="21"/>
        <v>20000000</v>
      </c>
      <c r="I192" s="38">
        <f>+MARZO2021!K192</f>
        <v>20000000</v>
      </c>
      <c r="J192" s="38"/>
      <c r="K192" s="38">
        <f t="shared" si="22"/>
        <v>20000000</v>
      </c>
      <c r="L192" s="38">
        <f>+MARZO2021!N192</f>
        <v>10419555</v>
      </c>
      <c r="M192" s="38"/>
      <c r="N192" s="38">
        <f t="shared" si="23"/>
        <v>10419555</v>
      </c>
      <c r="O192" s="38">
        <f>+MARZO2021!Q192</f>
        <v>10419555</v>
      </c>
      <c r="P192" s="38"/>
      <c r="Q192" s="38">
        <f t="shared" si="24"/>
        <v>10419555</v>
      </c>
      <c r="R192" s="39">
        <f t="shared" si="19"/>
        <v>0</v>
      </c>
      <c r="S192" s="40">
        <f t="shared" si="20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21"/>
        <v>0</v>
      </c>
      <c r="I193" s="38">
        <f>+MARZO2021!K193</f>
        <v>0</v>
      </c>
      <c r="J193" s="38"/>
      <c r="K193" s="38">
        <f t="shared" si="22"/>
        <v>0</v>
      </c>
      <c r="L193" s="38">
        <f>+MARZO2021!N193</f>
        <v>0</v>
      </c>
      <c r="M193" s="38"/>
      <c r="N193" s="38">
        <f t="shared" si="23"/>
        <v>0</v>
      </c>
      <c r="O193" s="38">
        <f>+MARZO2021!Q193</f>
        <v>0</v>
      </c>
      <c r="P193" s="38"/>
      <c r="Q193" s="38">
        <f t="shared" si="24"/>
        <v>0</v>
      </c>
      <c r="R193" s="39">
        <f t="shared" si="19"/>
        <v>0</v>
      </c>
      <c r="S193" s="40">
        <f t="shared" si="20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21"/>
        <v>0</v>
      </c>
      <c r="I194" s="38">
        <f>+MARZO2021!K194</f>
        <v>0</v>
      </c>
      <c r="J194" s="38"/>
      <c r="K194" s="38">
        <f t="shared" si="22"/>
        <v>0</v>
      </c>
      <c r="L194" s="38">
        <f>+MARZO2021!N194</f>
        <v>0</v>
      </c>
      <c r="M194" s="38"/>
      <c r="N194" s="38">
        <f t="shared" si="23"/>
        <v>0</v>
      </c>
      <c r="O194" s="38">
        <f>+MARZO2021!Q194</f>
        <v>0</v>
      </c>
      <c r="P194" s="38"/>
      <c r="Q194" s="38">
        <f t="shared" si="24"/>
        <v>0</v>
      </c>
      <c r="R194" s="39">
        <f t="shared" si="19"/>
        <v>0</v>
      </c>
      <c r="S194" s="40">
        <f t="shared" si="20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21"/>
        <v>0</v>
      </c>
      <c r="I195" s="38">
        <f>+MARZO2021!K195</f>
        <v>0</v>
      </c>
      <c r="J195" s="38">
        <f>+J196</f>
        <v>0</v>
      </c>
      <c r="K195" s="38">
        <f t="shared" si="22"/>
        <v>0</v>
      </c>
      <c r="L195" s="38">
        <f>+MARZO2021!N195</f>
        <v>0</v>
      </c>
      <c r="M195" s="38">
        <f>+M196</f>
        <v>0</v>
      </c>
      <c r="N195" s="38">
        <f t="shared" si="23"/>
        <v>0</v>
      </c>
      <c r="O195" s="38">
        <f>+MARZO2021!Q195</f>
        <v>0</v>
      </c>
      <c r="P195" s="38">
        <f>+P196</f>
        <v>0</v>
      </c>
      <c r="Q195" s="38">
        <f t="shared" si="24"/>
        <v>0</v>
      </c>
      <c r="R195" s="39">
        <f t="shared" si="19"/>
        <v>0</v>
      </c>
      <c r="S195" s="40">
        <f t="shared" si="20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21"/>
        <v>0</v>
      </c>
      <c r="I196" s="38">
        <f>+MARZO2021!K196</f>
        <v>0</v>
      </c>
      <c r="J196" s="38"/>
      <c r="K196" s="38">
        <f t="shared" si="22"/>
        <v>0</v>
      </c>
      <c r="L196" s="38">
        <f>+MARZO2021!N196</f>
        <v>0</v>
      </c>
      <c r="M196" s="38"/>
      <c r="N196" s="38">
        <f t="shared" si="23"/>
        <v>0</v>
      </c>
      <c r="O196" s="38">
        <f>+MARZO2021!Q196</f>
        <v>0</v>
      </c>
      <c r="P196" s="38"/>
      <c r="Q196" s="38">
        <f t="shared" si="24"/>
        <v>0</v>
      </c>
      <c r="R196" s="39">
        <f t="shared" si="19"/>
        <v>0</v>
      </c>
      <c r="S196" s="40">
        <f t="shared" si="20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21"/>
        <v>0</v>
      </c>
      <c r="I197" s="29">
        <f>+MARZO2021!K197</f>
        <v>0</v>
      </c>
      <c r="J197" s="29">
        <f>+J198+J201</f>
        <v>0</v>
      </c>
      <c r="K197" s="29">
        <f t="shared" si="22"/>
        <v>0</v>
      </c>
      <c r="L197" s="29">
        <f>+MARZO2021!N197</f>
        <v>0</v>
      </c>
      <c r="M197" s="29">
        <f>+M198+M201</f>
        <v>0</v>
      </c>
      <c r="N197" s="29">
        <f t="shared" si="23"/>
        <v>0</v>
      </c>
      <c r="O197" s="29">
        <f>+MARZO2021!Q197</f>
        <v>0</v>
      </c>
      <c r="P197" s="29">
        <f>+P198+P201</f>
        <v>0</v>
      </c>
      <c r="Q197" s="29">
        <f t="shared" si="24"/>
        <v>0</v>
      </c>
      <c r="R197" s="35">
        <f t="shared" si="19"/>
        <v>0</v>
      </c>
      <c r="S197" s="36">
        <f t="shared" si="20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21"/>
        <v>0</v>
      </c>
      <c r="I198" s="29">
        <f>+MARZO2021!K198</f>
        <v>0</v>
      </c>
      <c r="J198" s="29">
        <f>+J199+J200</f>
        <v>0</v>
      </c>
      <c r="K198" s="29">
        <f t="shared" si="22"/>
        <v>0</v>
      </c>
      <c r="L198" s="29">
        <f>+MARZO2021!N198</f>
        <v>0</v>
      </c>
      <c r="M198" s="29">
        <f>+M199+M200</f>
        <v>0</v>
      </c>
      <c r="N198" s="29">
        <f t="shared" si="23"/>
        <v>0</v>
      </c>
      <c r="O198" s="29">
        <f>+MARZO2021!Q198</f>
        <v>0</v>
      </c>
      <c r="P198" s="29">
        <f>+P199+P200</f>
        <v>0</v>
      </c>
      <c r="Q198" s="29">
        <f t="shared" si="24"/>
        <v>0</v>
      </c>
      <c r="R198" s="35">
        <f t="shared" si="19"/>
        <v>0</v>
      </c>
      <c r="S198" s="36">
        <f t="shared" si="20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21"/>
        <v>0</v>
      </c>
      <c r="I199" s="38">
        <f>+MARZO2021!K199</f>
        <v>0</v>
      </c>
      <c r="J199" s="38"/>
      <c r="K199" s="38">
        <f t="shared" si="22"/>
        <v>0</v>
      </c>
      <c r="L199" s="38">
        <f>+MARZO2021!N199</f>
        <v>0</v>
      </c>
      <c r="M199" s="38"/>
      <c r="N199" s="38">
        <f t="shared" si="23"/>
        <v>0</v>
      </c>
      <c r="O199" s="38">
        <f>+MARZO2021!Q199</f>
        <v>0</v>
      </c>
      <c r="P199" s="38"/>
      <c r="Q199" s="38">
        <f t="shared" si="24"/>
        <v>0</v>
      </c>
      <c r="R199" s="39">
        <f t="shared" si="19"/>
        <v>0</v>
      </c>
      <c r="S199" s="40">
        <f t="shared" si="20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21"/>
        <v>0</v>
      </c>
      <c r="I200" s="38">
        <f>+MARZO2021!K200</f>
        <v>0</v>
      </c>
      <c r="J200" s="38"/>
      <c r="K200" s="38">
        <f t="shared" si="22"/>
        <v>0</v>
      </c>
      <c r="L200" s="38">
        <f>+MARZO2021!N200</f>
        <v>0</v>
      </c>
      <c r="M200" s="38"/>
      <c r="N200" s="38">
        <f t="shared" si="23"/>
        <v>0</v>
      </c>
      <c r="O200" s="38">
        <f>+MARZO2021!Q200</f>
        <v>0</v>
      </c>
      <c r="P200" s="38"/>
      <c r="Q200" s="38">
        <f t="shared" si="24"/>
        <v>0</v>
      </c>
      <c r="R200" s="39">
        <f t="shared" si="19"/>
        <v>0</v>
      </c>
      <c r="S200" s="40">
        <f t="shared" si="20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21"/>
        <v>0</v>
      </c>
      <c r="I201" s="29">
        <f>+MARZO2021!K201</f>
        <v>0</v>
      </c>
      <c r="J201" s="29">
        <f>+J202+J203</f>
        <v>0</v>
      </c>
      <c r="K201" s="29">
        <f t="shared" si="22"/>
        <v>0</v>
      </c>
      <c r="L201" s="29">
        <f>+MARZO2021!N201</f>
        <v>0</v>
      </c>
      <c r="M201" s="29">
        <f>+M202+M203</f>
        <v>0</v>
      </c>
      <c r="N201" s="29">
        <f t="shared" si="23"/>
        <v>0</v>
      </c>
      <c r="O201" s="29">
        <f>+MARZO2021!Q201</f>
        <v>0</v>
      </c>
      <c r="P201" s="29">
        <f>+P202+P203</f>
        <v>0</v>
      </c>
      <c r="Q201" s="29">
        <f t="shared" si="24"/>
        <v>0</v>
      </c>
      <c r="R201" s="35">
        <f t="shared" si="19"/>
        <v>0</v>
      </c>
      <c r="S201" s="36">
        <f t="shared" si="20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21"/>
        <v>0</v>
      </c>
      <c r="I202" s="38">
        <f>+MARZO2021!K202</f>
        <v>0</v>
      </c>
      <c r="J202" s="38"/>
      <c r="K202" s="38">
        <f t="shared" si="22"/>
        <v>0</v>
      </c>
      <c r="L202" s="38">
        <f>+MARZO2021!N202</f>
        <v>0</v>
      </c>
      <c r="M202" s="38"/>
      <c r="N202" s="38">
        <f t="shared" si="23"/>
        <v>0</v>
      </c>
      <c r="O202" s="38">
        <f>+MARZO2021!Q202</f>
        <v>0</v>
      </c>
      <c r="P202" s="38"/>
      <c r="Q202" s="38">
        <f t="shared" si="24"/>
        <v>0</v>
      </c>
      <c r="R202" s="39">
        <f t="shared" si="19"/>
        <v>0</v>
      </c>
      <c r="S202" s="40">
        <f t="shared" si="20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21"/>
        <v>0</v>
      </c>
      <c r="I203" s="38">
        <f>+MARZO2021!K203</f>
        <v>0</v>
      </c>
      <c r="J203" s="38"/>
      <c r="K203" s="38">
        <f t="shared" si="22"/>
        <v>0</v>
      </c>
      <c r="L203" s="38">
        <f>+MARZO2021!N203</f>
        <v>0</v>
      </c>
      <c r="M203" s="38"/>
      <c r="N203" s="38">
        <f t="shared" si="23"/>
        <v>0</v>
      </c>
      <c r="O203" s="38">
        <f>+MARZO2021!Q203</f>
        <v>0</v>
      </c>
      <c r="P203" s="38"/>
      <c r="Q203" s="38">
        <f t="shared" si="24"/>
        <v>0</v>
      </c>
      <c r="R203" s="39">
        <f t="shared" si="19"/>
        <v>0</v>
      </c>
      <c r="S203" s="40">
        <f t="shared" si="20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21"/>
        <v>0</v>
      </c>
      <c r="I204" s="29">
        <f>+MARZO2021!K204</f>
        <v>0</v>
      </c>
      <c r="J204" s="29">
        <f>J205+J208</f>
        <v>0</v>
      </c>
      <c r="K204" s="29">
        <f t="shared" si="22"/>
        <v>0</v>
      </c>
      <c r="L204" s="29">
        <f>+MARZO2021!N204</f>
        <v>0</v>
      </c>
      <c r="M204" s="29">
        <f>M205+M208</f>
        <v>0</v>
      </c>
      <c r="N204" s="29">
        <f t="shared" si="23"/>
        <v>0</v>
      </c>
      <c r="O204" s="29">
        <f>+MARZO2021!Q204</f>
        <v>0</v>
      </c>
      <c r="P204" s="29">
        <f>P205+P208</f>
        <v>0</v>
      </c>
      <c r="Q204" s="29">
        <f t="shared" si="24"/>
        <v>0</v>
      </c>
      <c r="R204" s="35">
        <f t="shared" si="19"/>
        <v>0</v>
      </c>
      <c r="S204" s="36">
        <f t="shared" si="20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5">+D206</f>
        <v>0</v>
      </c>
      <c r="E205" s="29">
        <f t="shared" si="25"/>
        <v>0</v>
      </c>
      <c r="F205" s="29">
        <f t="shared" si="25"/>
        <v>0</v>
      </c>
      <c r="G205" s="29">
        <f t="shared" si="25"/>
        <v>0</v>
      </c>
      <c r="H205" s="65">
        <f t="shared" si="21"/>
        <v>0</v>
      </c>
      <c r="I205" s="29">
        <f>+MARZO2021!K205</f>
        <v>0</v>
      </c>
      <c r="J205" s="29">
        <f>+J206</f>
        <v>0</v>
      </c>
      <c r="K205" s="29">
        <f t="shared" si="22"/>
        <v>0</v>
      </c>
      <c r="L205" s="29">
        <f>+MARZO2021!N205</f>
        <v>0</v>
      </c>
      <c r="M205" s="29">
        <f>+M206</f>
        <v>0</v>
      </c>
      <c r="N205" s="29">
        <f t="shared" si="23"/>
        <v>0</v>
      </c>
      <c r="O205" s="29">
        <f>+MARZO2021!Q205</f>
        <v>0</v>
      </c>
      <c r="P205" s="29">
        <f>+P206</f>
        <v>0</v>
      </c>
      <c r="Q205" s="29">
        <f t="shared" si="24"/>
        <v>0</v>
      </c>
      <c r="R205" s="35">
        <f t="shared" si="19"/>
        <v>0</v>
      </c>
      <c r="S205" s="36">
        <f t="shared" si="20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5"/>
        <v>0</v>
      </c>
      <c r="E206" s="29">
        <f t="shared" si="25"/>
        <v>0</v>
      </c>
      <c r="F206" s="29">
        <f t="shared" si="25"/>
        <v>0</v>
      </c>
      <c r="G206" s="29">
        <f t="shared" si="25"/>
        <v>0</v>
      </c>
      <c r="H206" s="65">
        <f t="shared" si="21"/>
        <v>0</v>
      </c>
      <c r="I206" s="29">
        <f>+MARZO2021!K206</f>
        <v>0</v>
      </c>
      <c r="J206" s="29">
        <f>+J207</f>
        <v>0</v>
      </c>
      <c r="K206" s="29">
        <f t="shared" si="22"/>
        <v>0</v>
      </c>
      <c r="L206" s="29">
        <f>+MARZO2021!N206</f>
        <v>0</v>
      </c>
      <c r="M206" s="29">
        <f>+M207</f>
        <v>0</v>
      </c>
      <c r="N206" s="29">
        <f t="shared" si="23"/>
        <v>0</v>
      </c>
      <c r="O206" s="29">
        <f>+MARZO2021!Q206</f>
        <v>0</v>
      </c>
      <c r="P206" s="29">
        <f>+P207</f>
        <v>0</v>
      </c>
      <c r="Q206" s="29">
        <f t="shared" si="24"/>
        <v>0</v>
      </c>
      <c r="R206" s="35">
        <f t="shared" ref="R206:R226" si="26">+H206-K206</f>
        <v>0</v>
      </c>
      <c r="S206" s="36">
        <f t="shared" ref="S206:S226" si="27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8">+C207+D207+E207-F207-G207</f>
        <v>0</v>
      </c>
      <c r="I207" s="38">
        <f>+MARZO2021!K207</f>
        <v>0</v>
      </c>
      <c r="J207" s="38">
        <v>0</v>
      </c>
      <c r="K207" s="38">
        <f t="shared" ref="K207:K226" si="29">+I207+J207</f>
        <v>0</v>
      </c>
      <c r="L207" s="38">
        <f>+MARZO2021!N207</f>
        <v>0</v>
      </c>
      <c r="M207" s="38">
        <v>0</v>
      </c>
      <c r="N207" s="38">
        <f t="shared" ref="N207:N226" si="30">+L207+M207</f>
        <v>0</v>
      </c>
      <c r="O207" s="38">
        <f>+MARZO2021!Q207</f>
        <v>0</v>
      </c>
      <c r="P207" s="38">
        <v>0</v>
      </c>
      <c r="Q207" s="38">
        <f t="shared" ref="Q207:Q226" si="31">+O207+P207</f>
        <v>0</v>
      </c>
      <c r="R207" s="39">
        <f t="shared" si="26"/>
        <v>0</v>
      </c>
      <c r="S207" s="40">
        <f t="shared" si="27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8"/>
        <v>0</v>
      </c>
      <c r="I208" s="29">
        <f>+MARZO2021!K208</f>
        <v>0</v>
      </c>
      <c r="J208" s="29">
        <f>+J209</f>
        <v>0</v>
      </c>
      <c r="K208" s="29">
        <f t="shared" si="29"/>
        <v>0</v>
      </c>
      <c r="L208" s="29">
        <f>+MARZO2021!N208</f>
        <v>0</v>
      </c>
      <c r="M208" s="29">
        <f>+M209</f>
        <v>0</v>
      </c>
      <c r="N208" s="29">
        <f t="shared" si="30"/>
        <v>0</v>
      </c>
      <c r="O208" s="29">
        <f>+MARZO2021!Q208</f>
        <v>0</v>
      </c>
      <c r="P208" s="29">
        <f>+P209</f>
        <v>0</v>
      </c>
      <c r="Q208" s="29">
        <f t="shared" si="31"/>
        <v>0</v>
      </c>
      <c r="R208" s="35">
        <f t="shared" si="26"/>
        <v>0</v>
      </c>
      <c r="S208" s="36">
        <f t="shared" si="27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8"/>
        <v>0</v>
      </c>
      <c r="I209" s="38">
        <f>+MARZO2021!K209</f>
        <v>0</v>
      </c>
      <c r="J209" s="38"/>
      <c r="K209" s="38">
        <f t="shared" si="29"/>
        <v>0</v>
      </c>
      <c r="L209" s="38">
        <f>+MARZO2021!N209</f>
        <v>0</v>
      </c>
      <c r="M209" s="38"/>
      <c r="N209" s="38">
        <f t="shared" si="30"/>
        <v>0</v>
      </c>
      <c r="O209" s="38">
        <f>+MARZO2021!Q209</f>
        <v>0</v>
      </c>
      <c r="P209" s="38"/>
      <c r="Q209" s="38">
        <f t="shared" si="31"/>
        <v>0</v>
      </c>
      <c r="R209" s="39">
        <f t="shared" si="26"/>
        <v>0</v>
      </c>
      <c r="S209" s="40">
        <f t="shared" si="27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8"/>
        <v>45130705</v>
      </c>
      <c r="I210" s="29">
        <f>+MARZO2021!K210</f>
        <v>45130705</v>
      </c>
      <c r="J210" s="29">
        <f>+J211+J215+J219+J222+J225</f>
        <v>0</v>
      </c>
      <c r="K210" s="29">
        <f t="shared" si="29"/>
        <v>45130705</v>
      </c>
      <c r="L210" s="29">
        <f>+MARZO2021!N210</f>
        <v>44860055</v>
      </c>
      <c r="M210" s="29">
        <f>+M211+M215+M219+M222+M225</f>
        <v>0</v>
      </c>
      <c r="N210" s="29">
        <f t="shared" si="30"/>
        <v>44860055</v>
      </c>
      <c r="O210" s="29">
        <f>+MARZO2021!Q210</f>
        <v>44860055</v>
      </c>
      <c r="P210" s="29">
        <f>+P211+P215+P219+P222+P225</f>
        <v>0</v>
      </c>
      <c r="Q210" s="29">
        <f t="shared" si="31"/>
        <v>44860055</v>
      </c>
      <c r="R210" s="35">
        <f t="shared" si="26"/>
        <v>0</v>
      </c>
      <c r="S210" s="36">
        <f t="shared" si="27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8"/>
        <v>30970205</v>
      </c>
      <c r="I211" s="29">
        <f>+MARZO2021!K211</f>
        <v>30970205</v>
      </c>
      <c r="J211" s="29">
        <f>+J212+J213+J214</f>
        <v>0</v>
      </c>
      <c r="K211" s="29">
        <f t="shared" si="29"/>
        <v>30970205</v>
      </c>
      <c r="L211" s="29">
        <f>+MARZO2021!N211</f>
        <v>30699555</v>
      </c>
      <c r="M211" s="29">
        <f>+M212+M213+M214</f>
        <v>0</v>
      </c>
      <c r="N211" s="29">
        <f t="shared" si="30"/>
        <v>30699555</v>
      </c>
      <c r="O211" s="29">
        <f>+MARZO2021!Q211</f>
        <v>30699555</v>
      </c>
      <c r="P211" s="29">
        <f>+P212+P213+P214</f>
        <v>0</v>
      </c>
      <c r="Q211" s="29">
        <f t="shared" si="31"/>
        <v>30699555</v>
      </c>
      <c r="R211" s="35">
        <f t="shared" si="26"/>
        <v>0</v>
      </c>
      <c r="S211" s="36">
        <f t="shared" si="27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8"/>
        <v>11024782</v>
      </c>
      <c r="I212" s="38">
        <f>+MARZO2021!K212</f>
        <v>11024782</v>
      </c>
      <c r="J212" s="38"/>
      <c r="K212" s="38">
        <f t="shared" si="29"/>
        <v>11024782</v>
      </c>
      <c r="L212" s="38">
        <f>+MARZO2021!N212</f>
        <v>11024782</v>
      </c>
      <c r="M212" s="38"/>
      <c r="N212" s="38">
        <f t="shared" si="30"/>
        <v>11024782</v>
      </c>
      <c r="O212" s="38">
        <f>+MARZO2021!Q212</f>
        <v>11024782</v>
      </c>
      <c r="P212" s="38"/>
      <c r="Q212" s="38">
        <f t="shared" si="31"/>
        <v>11024782</v>
      </c>
      <c r="R212" s="39">
        <f t="shared" si="26"/>
        <v>0</v>
      </c>
      <c r="S212" s="40">
        <f t="shared" si="27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8"/>
        <v>7350000</v>
      </c>
      <c r="I213" s="38">
        <f>+MARZO2021!K213</f>
        <v>7350000</v>
      </c>
      <c r="J213" s="38"/>
      <c r="K213" s="38">
        <f t="shared" si="29"/>
        <v>7350000</v>
      </c>
      <c r="L213" s="38">
        <f>+MARZO2021!N213</f>
        <v>7350000</v>
      </c>
      <c r="M213" s="38"/>
      <c r="N213" s="38">
        <f t="shared" si="30"/>
        <v>7350000</v>
      </c>
      <c r="O213" s="38">
        <f>+MARZO2021!Q213</f>
        <v>7350000</v>
      </c>
      <c r="P213" s="38"/>
      <c r="Q213" s="38">
        <f t="shared" si="31"/>
        <v>7350000</v>
      </c>
      <c r="R213" s="39">
        <f t="shared" si="26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8"/>
        <v>12595423</v>
      </c>
      <c r="I214" s="38">
        <f>+MARZO2021!K214</f>
        <v>12595423</v>
      </c>
      <c r="J214" s="38"/>
      <c r="K214" s="38">
        <f t="shared" si="29"/>
        <v>12595423</v>
      </c>
      <c r="L214" s="38">
        <f>+MARZO2021!N214</f>
        <v>12324773</v>
      </c>
      <c r="M214" s="38"/>
      <c r="N214" s="38">
        <f t="shared" si="30"/>
        <v>12324773</v>
      </c>
      <c r="O214" s="38">
        <f>+MARZO2021!Q214</f>
        <v>12324773</v>
      </c>
      <c r="P214" s="38"/>
      <c r="Q214" s="38">
        <f t="shared" si="31"/>
        <v>12324773</v>
      </c>
      <c r="R214" s="39">
        <f t="shared" si="26"/>
        <v>0</v>
      </c>
      <c r="S214" s="40">
        <f t="shared" si="27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8"/>
        <v>14160500</v>
      </c>
      <c r="I215" s="29">
        <f>+MARZO2021!K215</f>
        <v>14160500</v>
      </c>
      <c r="J215" s="29">
        <f>+J216+J217+J218</f>
        <v>0</v>
      </c>
      <c r="K215" s="29">
        <f t="shared" si="29"/>
        <v>14160500</v>
      </c>
      <c r="L215" s="29">
        <f>+MARZO2021!N215</f>
        <v>14160500</v>
      </c>
      <c r="M215" s="29">
        <f>+M216+M217+M218</f>
        <v>0</v>
      </c>
      <c r="N215" s="29">
        <f t="shared" si="30"/>
        <v>14160500</v>
      </c>
      <c r="O215" s="29">
        <f>+MARZO2021!Q215</f>
        <v>14160500</v>
      </c>
      <c r="P215" s="29">
        <f>+P216+P217+P218</f>
        <v>0</v>
      </c>
      <c r="Q215" s="29">
        <f t="shared" si="31"/>
        <v>14160500</v>
      </c>
      <c r="R215" s="35">
        <f t="shared" si="26"/>
        <v>0</v>
      </c>
      <c r="S215" s="36">
        <f t="shared" si="27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8"/>
        <v>0</v>
      </c>
      <c r="I216" s="38">
        <f>+MARZO2021!K216</f>
        <v>0</v>
      </c>
      <c r="J216" s="38"/>
      <c r="K216" s="38">
        <f t="shared" si="29"/>
        <v>0</v>
      </c>
      <c r="L216" s="38">
        <f>+MARZO2021!N216</f>
        <v>0</v>
      </c>
      <c r="M216" s="38"/>
      <c r="N216" s="38">
        <f t="shared" si="30"/>
        <v>0</v>
      </c>
      <c r="O216" s="38">
        <f>+MARZO2021!Q216</f>
        <v>0</v>
      </c>
      <c r="P216" s="38"/>
      <c r="Q216" s="38">
        <f t="shared" si="31"/>
        <v>0</v>
      </c>
      <c r="R216" s="39">
        <f t="shared" si="26"/>
        <v>0</v>
      </c>
      <c r="S216" s="40">
        <f t="shared" si="27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8"/>
        <v>14160500</v>
      </c>
      <c r="I217" s="38">
        <f>+MARZO2021!K217</f>
        <v>14160500</v>
      </c>
      <c r="J217" s="38"/>
      <c r="K217" s="38">
        <f t="shared" si="29"/>
        <v>14160500</v>
      </c>
      <c r="L217" s="38">
        <f>+MARZO2021!N217</f>
        <v>14160500</v>
      </c>
      <c r="M217" s="38"/>
      <c r="N217" s="38">
        <f t="shared" si="30"/>
        <v>14160500</v>
      </c>
      <c r="O217" s="38">
        <f>+MARZO2021!Q217</f>
        <v>14160500</v>
      </c>
      <c r="P217" s="38"/>
      <c r="Q217" s="38">
        <f t="shared" si="31"/>
        <v>14160500</v>
      </c>
      <c r="R217" s="39">
        <f t="shared" si="26"/>
        <v>0</v>
      </c>
      <c r="S217" s="40">
        <f t="shared" si="27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8"/>
        <v>0</v>
      </c>
      <c r="I218" s="38">
        <f>+MARZO2021!K218</f>
        <v>0</v>
      </c>
      <c r="J218" s="38">
        <v>0</v>
      </c>
      <c r="K218" s="38">
        <f t="shared" si="29"/>
        <v>0</v>
      </c>
      <c r="L218" s="38">
        <f>+MARZO2021!N218</f>
        <v>0</v>
      </c>
      <c r="M218" s="38">
        <v>0</v>
      </c>
      <c r="N218" s="38">
        <f t="shared" si="30"/>
        <v>0</v>
      </c>
      <c r="O218" s="38">
        <f>+MARZO2021!Q218</f>
        <v>0</v>
      </c>
      <c r="P218" s="38">
        <v>0</v>
      </c>
      <c r="Q218" s="38">
        <f t="shared" si="31"/>
        <v>0</v>
      </c>
      <c r="R218" s="39">
        <f t="shared" si="26"/>
        <v>0</v>
      </c>
      <c r="S218" s="40">
        <f t="shared" si="27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8"/>
        <v>0</v>
      </c>
      <c r="I219" s="29">
        <f>+MARZO2021!K219</f>
        <v>0</v>
      </c>
      <c r="J219" s="29">
        <f>+J220+J221</f>
        <v>0</v>
      </c>
      <c r="K219" s="29">
        <f t="shared" si="29"/>
        <v>0</v>
      </c>
      <c r="L219" s="29">
        <f>+MARZO2021!N219</f>
        <v>0</v>
      </c>
      <c r="M219" s="29">
        <f>+M220+M221</f>
        <v>0</v>
      </c>
      <c r="N219" s="29">
        <f t="shared" si="30"/>
        <v>0</v>
      </c>
      <c r="O219" s="29">
        <f>+MARZO2021!Q219</f>
        <v>0</v>
      </c>
      <c r="P219" s="29">
        <f>+P220+P221</f>
        <v>0</v>
      </c>
      <c r="Q219" s="29">
        <f t="shared" si="31"/>
        <v>0</v>
      </c>
      <c r="R219" s="35">
        <f t="shared" si="26"/>
        <v>0</v>
      </c>
      <c r="S219" s="36">
        <f t="shared" si="27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8"/>
        <v>0</v>
      </c>
      <c r="I220" s="38">
        <f>+MARZO2021!K220</f>
        <v>0</v>
      </c>
      <c r="J220" s="38">
        <v>0</v>
      </c>
      <c r="K220" s="38">
        <f t="shared" si="29"/>
        <v>0</v>
      </c>
      <c r="L220" s="38">
        <f>+MARZO2021!N220</f>
        <v>0</v>
      </c>
      <c r="M220" s="38">
        <v>0</v>
      </c>
      <c r="N220" s="38">
        <f t="shared" si="30"/>
        <v>0</v>
      </c>
      <c r="O220" s="38">
        <f>+MARZO2021!Q220</f>
        <v>0</v>
      </c>
      <c r="P220" s="38">
        <v>0</v>
      </c>
      <c r="Q220" s="38">
        <f t="shared" si="31"/>
        <v>0</v>
      </c>
      <c r="R220" s="39">
        <f t="shared" si="26"/>
        <v>0</v>
      </c>
      <c r="S220" s="40">
        <f t="shared" si="27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8"/>
        <v>0</v>
      </c>
      <c r="I221" s="38">
        <f>+MARZO2021!K221</f>
        <v>0</v>
      </c>
      <c r="J221" s="38">
        <v>0</v>
      </c>
      <c r="K221" s="38">
        <f t="shared" si="29"/>
        <v>0</v>
      </c>
      <c r="L221" s="38">
        <f>+MARZO2021!N221</f>
        <v>0</v>
      </c>
      <c r="M221" s="38">
        <v>0</v>
      </c>
      <c r="N221" s="38">
        <f t="shared" si="30"/>
        <v>0</v>
      </c>
      <c r="O221" s="38">
        <f>+MARZO2021!Q221</f>
        <v>0</v>
      </c>
      <c r="P221" s="38">
        <v>0</v>
      </c>
      <c r="Q221" s="38">
        <f t="shared" si="31"/>
        <v>0</v>
      </c>
      <c r="R221" s="39">
        <f t="shared" si="26"/>
        <v>0</v>
      </c>
      <c r="S221" s="40">
        <f t="shared" si="27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8"/>
        <v>0</v>
      </c>
      <c r="I222" s="29">
        <f>+MARZO2021!K222</f>
        <v>0</v>
      </c>
      <c r="J222" s="29">
        <f>+J223+J224</f>
        <v>0</v>
      </c>
      <c r="K222" s="29">
        <f t="shared" si="29"/>
        <v>0</v>
      </c>
      <c r="L222" s="29">
        <f>+MARZO2021!N222</f>
        <v>0</v>
      </c>
      <c r="M222" s="29">
        <f>+M223+M224</f>
        <v>0</v>
      </c>
      <c r="N222" s="29">
        <f t="shared" si="30"/>
        <v>0</v>
      </c>
      <c r="O222" s="29">
        <f>+MARZO2021!Q222</f>
        <v>0</v>
      </c>
      <c r="P222" s="29">
        <f>+P223+P224</f>
        <v>0</v>
      </c>
      <c r="Q222" s="29">
        <f t="shared" si="31"/>
        <v>0</v>
      </c>
      <c r="R222" s="35">
        <f t="shared" si="26"/>
        <v>0</v>
      </c>
      <c r="S222" s="36">
        <f t="shared" si="27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8"/>
        <v>0</v>
      </c>
      <c r="I223" s="38">
        <f>+MARZO2021!K223</f>
        <v>0</v>
      </c>
      <c r="J223" s="38">
        <v>0</v>
      </c>
      <c r="K223" s="38">
        <f t="shared" si="29"/>
        <v>0</v>
      </c>
      <c r="L223" s="38">
        <f>+MARZO2021!N223</f>
        <v>0</v>
      </c>
      <c r="M223" s="38">
        <v>0</v>
      </c>
      <c r="N223" s="38">
        <f t="shared" si="30"/>
        <v>0</v>
      </c>
      <c r="O223" s="38">
        <f>+MARZO2021!Q223</f>
        <v>0</v>
      </c>
      <c r="P223" s="38">
        <v>0</v>
      </c>
      <c r="Q223" s="38">
        <f t="shared" si="31"/>
        <v>0</v>
      </c>
      <c r="R223" s="39">
        <f t="shared" si="26"/>
        <v>0</v>
      </c>
      <c r="S223" s="40">
        <f t="shared" si="27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8"/>
        <v>0</v>
      </c>
      <c r="I224" s="38">
        <f>+MARZO2021!K224</f>
        <v>0</v>
      </c>
      <c r="J224" s="38">
        <v>0</v>
      </c>
      <c r="K224" s="38">
        <f t="shared" si="29"/>
        <v>0</v>
      </c>
      <c r="L224" s="38">
        <f>+MARZO2021!N224</f>
        <v>0</v>
      </c>
      <c r="M224" s="38">
        <v>0</v>
      </c>
      <c r="N224" s="38">
        <f t="shared" si="30"/>
        <v>0</v>
      </c>
      <c r="O224" s="38">
        <f>+MARZO2021!Q224</f>
        <v>0</v>
      </c>
      <c r="P224" s="38">
        <v>0</v>
      </c>
      <c r="Q224" s="38">
        <f t="shared" si="31"/>
        <v>0</v>
      </c>
      <c r="R224" s="39">
        <f t="shared" si="26"/>
        <v>0</v>
      </c>
      <c r="S224" s="40">
        <f t="shared" si="27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8"/>
        <v>0</v>
      </c>
      <c r="I225" s="41">
        <f>+MARZO2021!K225</f>
        <v>0</v>
      </c>
      <c r="J225" s="29">
        <v>0</v>
      </c>
      <c r="K225" s="29">
        <f t="shared" si="29"/>
        <v>0</v>
      </c>
      <c r="L225" s="41">
        <f>+MARZO2021!N225</f>
        <v>0</v>
      </c>
      <c r="M225" s="29">
        <v>0</v>
      </c>
      <c r="N225" s="29">
        <f t="shared" si="30"/>
        <v>0</v>
      </c>
      <c r="O225" s="41">
        <f>+MARZO2021!Q225</f>
        <v>0</v>
      </c>
      <c r="P225" s="29">
        <v>0</v>
      </c>
      <c r="Q225" s="29">
        <f t="shared" si="31"/>
        <v>0</v>
      </c>
      <c r="R225" s="35">
        <f t="shared" si="26"/>
        <v>0</v>
      </c>
      <c r="S225" s="36">
        <f t="shared" si="27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316206870.81</v>
      </c>
      <c r="E226" s="44">
        <f>+E12+E184+E197+E204+E210</f>
        <v>26604000</v>
      </c>
      <c r="F226" s="44">
        <f>+F12+F184+F197+F204+F210</f>
        <v>0</v>
      </c>
      <c r="G226" s="44">
        <f>+G12+G184+G197+G204+G210</f>
        <v>26604000</v>
      </c>
      <c r="H226" s="75">
        <f>+C226+D226+E226-F226-G226</f>
        <v>1892303537.8099999</v>
      </c>
      <c r="I226" s="41">
        <f>+MARZO2021!K226</f>
        <v>1183755820.99</v>
      </c>
      <c r="J226" s="44">
        <f>+J12+J184+J197+J204+J210</f>
        <v>129674508</v>
      </c>
      <c r="K226" s="44">
        <f t="shared" si="29"/>
        <v>1313430328.99</v>
      </c>
      <c r="L226" s="41">
        <f>+MARZO2021!N226</f>
        <v>472460301.99000001</v>
      </c>
      <c r="M226" s="44">
        <f>+M12+M184+M197+M204+M210</f>
        <v>80887030</v>
      </c>
      <c r="N226" s="44">
        <f t="shared" si="30"/>
        <v>553347331.99000001</v>
      </c>
      <c r="O226" s="41">
        <f>+MARZO2021!Q226</f>
        <v>411698096.99000001</v>
      </c>
      <c r="P226" s="44">
        <f>+P12+P184+P197+P204+P210</f>
        <v>80887030</v>
      </c>
      <c r="Q226" s="44">
        <f t="shared" si="31"/>
        <v>492585126.99000001</v>
      </c>
      <c r="R226" s="81">
        <f t="shared" si="26"/>
        <v>578873208.81999993</v>
      </c>
      <c r="S226" s="45">
        <f t="shared" si="27"/>
        <v>60762205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4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10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0.85546875" style="8" customWidth="1"/>
    <col min="13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11"/>
      <c r="B9" s="112"/>
      <c r="C9" s="173"/>
      <c r="D9" s="14" t="s">
        <v>364</v>
      </c>
      <c r="E9" s="108" t="s">
        <v>365</v>
      </c>
      <c r="F9" s="109" t="s">
        <v>359</v>
      </c>
      <c r="G9" s="110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552957870.80999994</v>
      </c>
      <c r="E11" s="28">
        <f>+E12+E184+E197+E204+E210</f>
        <v>26604000</v>
      </c>
      <c r="F11" s="28">
        <f>+F12+F184+F197+F204+F210</f>
        <v>0</v>
      </c>
      <c r="G11" s="28">
        <f>+G12+G184+G197+G204+G210</f>
        <v>26604000</v>
      </c>
      <c r="H11" s="65">
        <f>+C11+D11+E11-F11-G11</f>
        <v>2129054537.8099999</v>
      </c>
      <c r="I11" s="28">
        <f>+ABRIL2021!K11</f>
        <v>1313430328.99</v>
      </c>
      <c r="J11" s="28">
        <f>+J12+J184+J197+J204+J210</f>
        <v>198266067</v>
      </c>
      <c r="K11" s="28">
        <f>+I11+J11</f>
        <v>1511696395.99</v>
      </c>
      <c r="L11" s="28">
        <f>+ABRIL2021!N11</f>
        <v>553347331.99000001</v>
      </c>
      <c r="M11" s="28">
        <f>+M12+M184+M197+M204+M210</f>
        <v>175175316</v>
      </c>
      <c r="N11" s="28">
        <f>+L11+M11</f>
        <v>728522647.99000001</v>
      </c>
      <c r="O11" s="28">
        <f>+ABRIL2021!Q11</f>
        <v>492585126.99000001</v>
      </c>
      <c r="P11" s="28">
        <f>+P12+P184+P197+P204+P210</f>
        <v>175911431</v>
      </c>
      <c r="Q11" s="28">
        <f>+O11+P11</f>
        <v>668496557.99000001</v>
      </c>
      <c r="R11" s="30">
        <f t="shared" ref="R11:R75" si="0">+H11-K11</f>
        <v>617358141.81999993</v>
      </c>
      <c r="S11" s="31">
        <f t="shared" ref="S11:S75" si="1">+N11-Q11</f>
        <v>60026090</v>
      </c>
      <c r="T11" s="70">
        <v>42936166</v>
      </c>
      <c r="U11" s="70">
        <f>+S11-T11</f>
        <v>17089924</v>
      </c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481938165.81</v>
      </c>
      <c r="E12" s="29">
        <f>+E13+E120+E173</f>
        <v>26604000</v>
      </c>
      <c r="F12" s="29">
        <f>+F13+F120+F173</f>
        <v>0</v>
      </c>
      <c r="G12" s="29">
        <f>+G13+G120+G173</f>
        <v>26604000</v>
      </c>
      <c r="H12" s="65">
        <f t="shared" ref="H12:H76" si="2">+C12+D12+E12-F12-G12</f>
        <v>1888034832.8099999</v>
      </c>
      <c r="I12" s="29">
        <f>+ABRIL2021!K12</f>
        <v>1136261523.99</v>
      </c>
      <c r="J12" s="29">
        <f>+J13+J120+J173</f>
        <v>182940867</v>
      </c>
      <c r="K12" s="29">
        <f t="shared" ref="K12:K76" si="3">+I12+J12</f>
        <v>1319202390.99</v>
      </c>
      <c r="L12" s="29">
        <f>+ABRIL2021!N12</f>
        <v>462064660.99000001</v>
      </c>
      <c r="M12" s="29">
        <f>+M13+M120+M173</f>
        <v>149832535</v>
      </c>
      <c r="N12" s="29">
        <f t="shared" ref="N12:N76" si="4">+L12+M12</f>
        <v>611897195.99000001</v>
      </c>
      <c r="O12" s="29">
        <f>+ABRIL2021!Q12</f>
        <v>401302455.99000001</v>
      </c>
      <c r="P12" s="29">
        <f>+P13+P120+P173</f>
        <v>150568650</v>
      </c>
      <c r="Q12" s="29">
        <f t="shared" ref="Q12:Q76" si="5">+O12+P12</f>
        <v>551871105.99000001</v>
      </c>
      <c r="R12" s="35">
        <f t="shared" si="0"/>
        <v>568832441.81999993</v>
      </c>
      <c r="S12" s="36">
        <f t="shared" si="1"/>
        <v>60026090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278354985.75999999</v>
      </c>
      <c r="E13" s="29">
        <f>+E14+E66</f>
        <v>25604000</v>
      </c>
      <c r="F13" s="29">
        <f>+F14+F66</f>
        <v>0</v>
      </c>
      <c r="G13" s="29">
        <f>+G14+G66</f>
        <v>20604000</v>
      </c>
      <c r="H13" s="65">
        <f t="shared" si="2"/>
        <v>1348641542.76</v>
      </c>
      <c r="I13" s="29">
        <f>+ABRIL2021!K13</f>
        <v>921134804</v>
      </c>
      <c r="J13" s="29">
        <f>+J14+J66</f>
        <v>147342680</v>
      </c>
      <c r="K13" s="29">
        <f t="shared" si="3"/>
        <v>1068477484</v>
      </c>
      <c r="L13" s="29">
        <f>+ABRIL2021!N13</f>
        <v>360751245</v>
      </c>
      <c r="M13" s="29">
        <f>+M14+M66</f>
        <v>120710836</v>
      </c>
      <c r="N13" s="29">
        <f t="shared" si="4"/>
        <v>481462081</v>
      </c>
      <c r="O13" s="29">
        <f>+ABRIL2021!Q13</f>
        <v>351910228</v>
      </c>
      <c r="P13" s="29">
        <f>+P14+P66</f>
        <v>121446951</v>
      </c>
      <c r="Q13" s="29">
        <f t="shared" si="5"/>
        <v>473357179</v>
      </c>
      <c r="R13" s="35">
        <f t="shared" si="0"/>
        <v>280164058.75999999</v>
      </c>
      <c r="S13" s="36">
        <f t="shared" si="1"/>
        <v>8104902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0</v>
      </c>
      <c r="E14" s="29">
        <f>+E15+E35+E39+E51</f>
        <v>0</v>
      </c>
      <c r="F14" s="29">
        <f>+F15+F35+F39+F51</f>
        <v>0</v>
      </c>
      <c r="G14" s="29">
        <f>+G15+G35+G39+G51</f>
        <v>20604000</v>
      </c>
      <c r="H14" s="65">
        <f t="shared" si="2"/>
        <v>479262954</v>
      </c>
      <c r="I14" s="29">
        <f>+ABRIL2021!K14</f>
        <v>380273712</v>
      </c>
      <c r="J14" s="29">
        <f>+J15+J35+J39+J51</f>
        <v>10975320</v>
      </c>
      <c r="K14" s="29">
        <f t="shared" si="3"/>
        <v>391249032</v>
      </c>
      <c r="L14" s="29">
        <f>+ABRIL2021!N14</f>
        <v>142403956</v>
      </c>
      <c r="M14" s="29">
        <f>+M15+M35+M39+M51</f>
        <v>50199392</v>
      </c>
      <c r="N14" s="29">
        <f t="shared" si="4"/>
        <v>192603348</v>
      </c>
      <c r="O14" s="29">
        <f>+ABRIL2021!Q14</f>
        <v>136724468</v>
      </c>
      <c r="P14" s="29">
        <f>+P15+P35+P39+P51</f>
        <v>50199392</v>
      </c>
      <c r="Q14" s="29">
        <f t="shared" si="5"/>
        <v>186923860</v>
      </c>
      <c r="R14" s="35">
        <f t="shared" si="0"/>
        <v>88013922</v>
      </c>
      <c r="S14" s="36">
        <f>+N14-Q14</f>
        <v>5679488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+ABRIL2021!K15</f>
        <v>33069746</v>
      </c>
      <c r="J15" s="29">
        <f>+J16+J17+J18+J19</f>
        <v>7309300</v>
      </c>
      <c r="K15" s="29">
        <f t="shared" si="3"/>
        <v>40379046</v>
      </c>
      <c r="L15" s="29">
        <f>+ABRIL2021!N15</f>
        <v>33069746</v>
      </c>
      <c r="M15" s="29">
        <f>+M16+M17+M18+M19</f>
        <v>7309300</v>
      </c>
      <c r="N15" s="29">
        <f t="shared" si="4"/>
        <v>40379046</v>
      </c>
      <c r="O15" s="29">
        <f>+ABRIL2021!Q15</f>
        <v>29237200</v>
      </c>
      <c r="P15" s="29">
        <f>+P16+P17+P18+P19</f>
        <v>7309300</v>
      </c>
      <c r="Q15" s="29">
        <f t="shared" si="5"/>
        <v>36546500</v>
      </c>
      <c r="R15" s="35">
        <f t="shared" si="0"/>
        <v>62662743</v>
      </c>
      <c r="S15" s="36">
        <f t="shared" si="1"/>
        <v>3832546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+ABRIL2021!K16</f>
        <v>26186800</v>
      </c>
      <c r="J16" s="38">
        <v>6546700</v>
      </c>
      <c r="K16" s="38">
        <f t="shared" si="3"/>
        <v>32733500</v>
      </c>
      <c r="L16" s="38">
        <f>+ABRIL2021!N16</f>
        <v>26186800</v>
      </c>
      <c r="M16" s="38">
        <v>6546700</v>
      </c>
      <c r="N16" s="38">
        <f t="shared" si="4"/>
        <v>32733500</v>
      </c>
      <c r="O16" s="38">
        <f>+ABRIL2021!Q16</f>
        <v>26186800</v>
      </c>
      <c r="P16" s="38">
        <v>6546700</v>
      </c>
      <c r="Q16" s="38">
        <f t="shared" si="5"/>
        <v>32733500</v>
      </c>
      <c r="R16" s="39">
        <f t="shared" si="0"/>
        <v>45826900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+ABRIL2021!K17</f>
        <v>0</v>
      </c>
      <c r="J17" s="38"/>
      <c r="K17" s="38">
        <f t="shared" si="3"/>
        <v>0</v>
      </c>
      <c r="L17" s="38">
        <f>+ABRIL2021!N17</f>
        <v>0</v>
      </c>
      <c r="M17" s="38"/>
      <c r="N17" s="38">
        <f t="shared" si="4"/>
        <v>0</v>
      </c>
      <c r="O17" s="38">
        <f>+ABRIL2021!Q17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+ABRIL2021!K18</f>
        <v>0</v>
      </c>
      <c r="J18" s="38"/>
      <c r="K18" s="38">
        <f t="shared" si="3"/>
        <v>0</v>
      </c>
      <c r="L18" s="38">
        <f>+ABRIL2021!N18</f>
        <v>0</v>
      </c>
      <c r="M18" s="38"/>
      <c r="N18" s="38">
        <f t="shared" si="4"/>
        <v>0</v>
      </c>
      <c r="O18" s="38">
        <f>+ABRIL2021!Q18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+ABRIL2021!K19</f>
        <v>6882946</v>
      </c>
      <c r="J19" s="29">
        <f>SUM(J20:J33)</f>
        <v>762600</v>
      </c>
      <c r="K19" s="29">
        <f t="shared" si="3"/>
        <v>7645546</v>
      </c>
      <c r="L19" s="29">
        <f>+ABRIL2021!N19</f>
        <v>6882946</v>
      </c>
      <c r="M19" s="29">
        <f>SUM(M20:M33)</f>
        <v>762600</v>
      </c>
      <c r="N19" s="29">
        <f t="shared" si="4"/>
        <v>7645546</v>
      </c>
      <c r="O19" s="29">
        <f>+ABRIL2021!Q19</f>
        <v>3050400</v>
      </c>
      <c r="P19" s="29">
        <f>SUM(P20:P33)</f>
        <v>762600</v>
      </c>
      <c r="Q19" s="29">
        <f t="shared" si="5"/>
        <v>3813000</v>
      </c>
      <c r="R19" s="35">
        <f t="shared" si="0"/>
        <v>16835843</v>
      </c>
      <c r="S19" s="36">
        <f t="shared" si="1"/>
        <v>3832546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+ABRIL2021!K20</f>
        <v>1200228</v>
      </c>
      <c r="J20" s="38"/>
      <c r="K20" s="38">
        <f t="shared" si="3"/>
        <v>1200228</v>
      </c>
      <c r="L20" s="38">
        <f>+ABRIL2021!N20</f>
        <v>1200228</v>
      </c>
      <c r="M20" s="38"/>
      <c r="N20" s="38">
        <f t="shared" si="4"/>
        <v>1200228</v>
      </c>
      <c r="O20" s="38">
        <f>+ABRIL2021!Q20</f>
        <v>0</v>
      </c>
      <c r="P20" s="38"/>
      <c r="Q20" s="38">
        <f t="shared" si="5"/>
        <v>0</v>
      </c>
      <c r="R20" s="39">
        <f t="shared" si="0"/>
        <v>3600685</v>
      </c>
      <c r="S20" s="40">
        <f t="shared" si="1"/>
        <v>1200228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+ABRIL2021!K21</f>
        <v>3050400</v>
      </c>
      <c r="J21" s="38">
        <v>762600</v>
      </c>
      <c r="K21" s="38">
        <f t="shared" si="3"/>
        <v>3813000</v>
      </c>
      <c r="L21" s="38">
        <f>+ABRIL2021!N21</f>
        <v>3050400</v>
      </c>
      <c r="M21" s="38">
        <v>762600</v>
      </c>
      <c r="N21" s="38">
        <f t="shared" si="4"/>
        <v>3813000</v>
      </c>
      <c r="O21" s="38">
        <f>+ABRIL2021!Q21</f>
        <v>3050400</v>
      </c>
      <c r="P21" s="38">
        <v>762600</v>
      </c>
      <c r="Q21" s="38">
        <f t="shared" si="5"/>
        <v>3813000</v>
      </c>
      <c r="R21" s="39">
        <f t="shared" si="0"/>
        <v>5338200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+ABRIL2021!K22</f>
        <v>818337</v>
      </c>
      <c r="J22" s="38"/>
      <c r="K22" s="38">
        <f t="shared" si="3"/>
        <v>818337</v>
      </c>
      <c r="L22" s="38">
        <f>+ABRIL2021!N22</f>
        <v>818337</v>
      </c>
      <c r="M22" s="38"/>
      <c r="N22" s="38">
        <f t="shared" si="4"/>
        <v>818337</v>
      </c>
      <c r="O22" s="38">
        <f>+ABRIL2021!Q22</f>
        <v>0</v>
      </c>
      <c r="P22" s="38"/>
      <c r="Q22" s="38">
        <f t="shared" si="5"/>
        <v>0</v>
      </c>
      <c r="R22" s="39">
        <f t="shared" si="0"/>
        <v>2455013</v>
      </c>
      <c r="S22" s="40">
        <f t="shared" si="1"/>
        <v>818337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+ABRIL2021!K23</f>
        <v>0</v>
      </c>
      <c r="J23" s="38"/>
      <c r="K23" s="38">
        <f t="shared" si="3"/>
        <v>0</v>
      </c>
      <c r="L23" s="38">
        <f>+ABRIL2021!N23</f>
        <v>0</v>
      </c>
      <c r="M23" s="38"/>
      <c r="N23" s="38">
        <f t="shared" si="4"/>
        <v>0</v>
      </c>
      <c r="O23" s="38">
        <f>+ABRIL2021!Q23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+ABRIL2021!K24</f>
        <v>109112</v>
      </c>
      <c r="J24" s="38"/>
      <c r="K24" s="38">
        <f t="shared" si="3"/>
        <v>109112</v>
      </c>
      <c r="L24" s="38">
        <f>+ABRIL2021!N24</f>
        <v>109112</v>
      </c>
      <c r="M24" s="38"/>
      <c r="N24" s="38">
        <f t="shared" si="4"/>
        <v>109112</v>
      </c>
      <c r="O24" s="38">
        <f>+ABRIL2021!Q24</f>
        <v>0</v>
      </c>
      <c r="P24" s="38"/>
      <c r="Q24" s="38">
        <f t="shared" si="5"/>
        <v>0</v>
      </c>
      <c r="R24" s="39">
        <f t="shared" si="0"/>
        <v>327335</v>
      </c>
      <c r="S24" s="40">
        <f t="shared" si="1"/>
        <v>109112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+ABRIL2021!K25</f>
        <v>0</v>
      </c>
      <c r="J25" s="38"/>
      <c r="K25" s="38">
        <f t="shared" si="3"/>
        <v>0</v>
      </c>
      <c r="L25" s="38">
        <f>+ABRIL2021!N25</f>
        <v>0</v>
      </c>
      <c r="M25" s="38"/>
      <c r="N25" s="38">
        <f t="shared" si="4"/>
        <v>0</v>
      </c>
      <c r="O25" s="38">
        <f>+ABRIL2021!Q25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+ABRIL2021!K26</f>
        <v>1704869</v>
      </c>
      <c r="J26" s="38"/>
      <c r="K26" s="38">
        <f t="shared" si="3"/>
        <v>1704869</v>
      </c>
      <c r="L26" s="38">
        <f>+ABRIL2021!N26</f>
        <v>1704869</v>
      </c>
      <c r="M26" s="38"/>
      <c r="N26" s="38">
        <f t="shared" si="4"/>
        <v>1704869</v>
      </c>
      <c r="O26" s="38">
        <f>+ABRIL2021!Q26</f>
        <v>0</v>
      </c>
      <c r="P26" s="38"/>
      <c r="Q26" s="38">
        <f t="shared" si="5"/>
        <v>0</v>
      </c>
      <c r="R26" s="39">
        <f t="shared" si="0"/>
        <v>5114610</v>
      </c>
      <c r="S26" s="40">
        <f t="shared" si="1"/>
        <v>1704869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+ABRIL2021!K27</f>
        <v>0</v>
      </c>
      <c r="J27" s="38"/>
      <c r="K27" s="38">
        <f t="shared" si="3"/>
        <v>0</v>
      </c>
      <c r="L27" s="38">
        <f>+ABRIL2021!N27</f>
        <v>0</v>
      </c>
      <c r="M27" s="38"/>
      <c r="N27" s="38">
        <f t="shared" si="4"/>
        <v>0</v>
      </c>
      <c r="O27" s="38">
        <f>+ABRIL2021!Q27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+ABRIL2021!K28</f>
        <v>0</v>
      </c>
      <c r="J28" s="38"/>
      <c r="K28" s="38">
        <f t="shared" si="3"/>
        <v>0</v>
      </c>
      <c r="L28" s="38">
        <f>+ABRIL2021!N28</f>
        <v>0</v>
      </c>
      <c r="M28" s="38"/>
      <c r="N28" s="38">
        <f t="shared" si="4"/>
        <v>0</v>
      </c>
      <c r="O28" s="38">
        <f>+ABRIL2021!Q28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+ABRIL2021!K29</f>
        <v>0</v>
      </c>
      <c r="J29" s="38"/>
      <c r="K29" s="38">
        <f t="shared" si="3"/>
        <v>0</v>
      </c>
      <c r="L29" s="38">
        <f>+ABRIL2021!N29</f>
        <v>0</v>
      </c>
      <c r="M29" s="38"/>
      <c r="N29" s="38">
        <f t="shared" si="4"/>
        <v>0</v>
      </c>
      <c r="O29" s="38">
        <f>+ABRIL2021!Q29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+ABRIL2021!K30</f>
        <v>0</v>
      </c>
      <c r="J30" s="38"/>
      <c r="K30" s="38">
        <f t="shared" si="3"/>
        <v>0</v>
      </c>
      <c r="L30" s="38">
        <f>+ABRIL2021!N30</f>
        <v>0</v>
      </c>
      <c r="M30" s="38"/>
      <c r="N30" s="38">
        <f t="shared" si="4"/>
        <v>0</v>
      </c>
      <c r="O30" s="38">
        <f>+ABRIL2021!Q30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+ABRIL2021!K31</f>
        <v>0</v>
      </c>
      <c r="J31" s="38"/>
      <c r="K31" s="38">
        <f t="shared" si="3"/>
        <v>0</v>
      </c>
      <c r="L31" s="38">
        <f>+ABRIL2021!N31</f>
        <v>0</v>
      </c>
      <c r="M31" s="38"/>
      <c r="N31" s="38">
        <f t="shared" si="4"/>
        <v>0</v>
      </c>
      <c r="O31" s="38">
        <f>+ABRIL2021!Q31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+ABRIL2021!K32</f>
        <v>0</v>
      </c>
      <c r="J32" s="38"/>
      <c r="K32" s="38">
        <f t="shared" si="3"/>
        <v>0</v>
      </c>
      <c r="L32" s="38">
        <f>+ABRIL2021!N32</f>
        <v>0</v>
      </c>
      <c r="M32" s="38"/>
      <c r="N32" s="38">
        <f t="shared" si="4"/>
        <v>0</v>
      </c>
      <c r="O32" s="38">
        <f>+ABRIL2021!Q32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+ABRIL2021!K33</f>
        <v>0</v>
      </c>
      <c r="J33" s="29">
        <f>+J34</f>
        <v>0</v>
      </c>
      <c r="K33" s="29">
        <f t="shared" si="3"/>
        <v>0</v>
      </c>
      <c r="L33" s="29">
        <f>+ABRIL2021!N33</f>
        <v>0</v>
      </c>
      <c r="M33" s="29">
        <f>+M34</f>
        <v>0</v>
      </c>
      <c r="N33" s="29">
        <f t="shared" si="4"/>
        <v>0</v>
      </c>
      <c r="O33" s="29">
        <f>+ABRIL2021!Q33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+ABRIL2021!K34</f>
        <v>0</v>
      </c>
      <c r="J34" s="38"/>
      <c r="K34" s="38">
        <f t="shared" si="3"/>
        <v>0</v>
      </c>
      <c r="L34" s="38">
        <f>+ABRIL2021!N34</f>
        <v>0</v>
      </c>
      <c r="M34" s="38"/>
      <c r="N34" s="38">
        <f t="shared" si="4"/>
        <v>0</v>
      </c>
      <c r="O34" s="38">
        <f>+ABRIL2021!Q34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0</v>
      </c>
      <c r="E35" s="29">
        <f>SUM(E36:E38)</f>
        <v>0</v>
      </c>
      <c r="F35" s="29">
        <f>SUM(F36:F38)</f>
        <v>0</v>
      </c>
      <c r="G35" s="29">
        <f>SUM(G36:G38)</f>
        <v>20604000</v>
      </c>
      <c r="H35" s="65">
        <f t="shared" si="2"/>
        <v>344354624</v>
      </c>
      <c r="I35" s="29">
        <f>+ABRIL2021!K35</f>
        <v>337271312</v>
      </c>
      <c r="J35" s="29">
        <f>SUM(J36:J38)</f>
        <v>1700000</v>
      </c>
      <c r="K35" s="29">
        <f t="shared" si="3"/>
        <v>338971312</v>
      </c>
      <c r="L35" s="29">
        <f>+ABRIL2021!N35</f>
        <v>101589208</v>
      </c>
      <c r="M35" s="29">
        <f>SUM(M36:M38)</f>
        <v>38958052</v>
      </c>
      <c r="N35" s="29">
        <f t="shared" si="4"/>
        <v>140547260</v>
      </c>
      <c r="O35" s="29">
        <f>+ABRIL2021!Q35</f>
        <v>101589208</v>
      </c>
      <c r="P35" s="29">
        <f>SUM(P36:P38)</f>
        <v>38958052</v>
      </c>
      <c r="Q35" s="29">
        <f t="shared" si="5"/>
        <v>140547260</v>
      </c>
      <c r="R35" s="35">
        <f t="shared" si="0"/>
        <v>5383312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+ABRIL2021!K36</f>
        <v>0</v>
      </c>
      <c r="J36" s="38"/>
      <c r="K36" s="38">
        <f t="shared" si="3"/>
        <v>0</v>
      </c>
      <c r="L36" s="38">
        <f>+ABRIL2021!N36</f>
        <v>0</v>
      </c>
      <c r="M36" s="38"/>
      <c r="N36" s="38">
        <f t="shared" si="4"/>
        <v>0</v>
      </c>
      <c r="O36" s="38">
        <f>+ABRIL2021!Q36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/>
      <c r="E37" s="38"/>
      <c r="F37" s="38"/>
      <c r="G37" s="38">
        <v>14404000</v>
      </c>
      <c r="H37" s="64">
        <f t="shared" si="2"/>
        <v>99920624</v>
      </c>
      <c r="I37" s="38">
        <f>+ABRIL2021!K37</f>
        <v>99402312</v>
      </c>
      <c r="J37" s="38">
        <v>0</v>
      </c>
      <c r="K37" s="38">
        <f t="shared" si="3"/>
        <v>99402312</v>
      </c>
      <c r="L37" s="38">
        <f>+ABRIL2021!N37</f>
        <v>38108208</v>
      </c>
      <c r="M37" s="38">
        <v>9527052</v>
      </c>
      <c r="N37" s="38">
        <f t="shared" si="4"/>
        <v>47635260</v>
      </c>
      <c r="O37" s="38">
        <f>+ABRIL2021!Q37</f>
        <v>38108208</v>
      </c>
      <c r="P37" s="38">
        <v>9527052</v>
      </c>
      <c r="Q37" s="38">
        <f t="shared" si="5"/>
        <v>47635260</v>
      </c>
      <c r="R37" s="39">
        <f t="shared" si="0"/>
        <v>518312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/>
      <c r="E38" s="38"/>
      <c r="F38" s="38"/>
      <c r="G38" s="38">
        <v>6200000</v>
      </c>
      <c r="H38" s="64">
        <f t="shared" si="2"/>
        <v>244434000</v>
      </c>
      <c r="I38" s="38">
        <f>+ABRIL2021!K38</f>
        <v>237869000</v>
      </c>
      <c r="J38" s="38">
        <v>1700000</v>
      </c>
      <c r="K38" s="38">
        <f t="shared" si="3"/>
        <v>239569000</v>
      </c>
      <c r="L38" s="38">
        <f>+ABRIL2021!N38</f>
        <v>63481000</v>
      </c>
      <c r="M38" s="38">
        <v>29431000</v>
      </c>
      <c r="N38" s="38">
        <f t="shared" si="4"/>
        <v>92912000</v>
      </c>
      <c r="O38" s="38">
        <f>+ABRIL2021!Q38</f>
        <v>63481000</v>
      </c>
      <c r="P38" s="38">
        <v>29431000</v>
      </c>
      <c r="Q38" s="38">
        <f t="shared" si="5"/>
        <v>92912000</v>
      </c>
      <c r="R38" s="39">
        <f t="shared" si="0"/>
        <v>4865000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+ABRIL2021!K39</f>
        <v>3274240</v>
      </c>
      <c r="J39" s="29">
        <f>+J40+J45</f>
        <v>818560</v>
      </c>
      <c r="K39" s="29">
        <f t="shared" si="3"/>
        <v>4092800</v>
      </c>
      <c r="L39" s="29">
        <f>+ABRIL2021!N39</f>
        <v>2455680</v>
      </c>
      <c r="M39" s="29">
        <f>+M40+M45</f>
        <v>1637120</v>
      </c>
      <c r="N39" s="29">
        <f t="shared" si="4"/>
        <v>4092800</v>
      </c>
      <c r="O39" s="29">
        <f>+ABRIL2021!Q39</f>
        <v>2455680</v>
      </c>
      <c r="P39" s="29">
        <f>+P40+P45</f>
        <v>1637120</v>
      </c>
      <c r="Q39" s="29">
        <f t="shared" si="5"/>
        <v>4092800</v>
      </c>
      <c r="R39" s="35">
        <f t="shared" si="0"/>
        <v>5729920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+ABRIL2021!K40</f>
        <v>0</v>
      </c>
      <c r="J40" s="38">
        <f>SUM(J41:J44)</f>
        <v>0</v>
      </c>
      <c r="K40" s="38">
        <f t="shared" si="3"/>
        <v>0</v>
      </c>
      <c r="L40" s="38">
        <f>+ABRIL2021!N40</f>
        <v>0</v>
      </c>
      <c r="M40" s="38">
        <f>SUM(M41:M44)</f>
        <v>0</v>
      </c>
      <c r="N40" s="38">
        <f t="shared" si="4"/>
        <v>0</v>
      </c>
      <c r="O40" s="38">
        <f>+ABRIL2021!Q40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406</v>
      </c>
      <c r="AB40" s="107" t="s">
        <v>407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+ABRIL2021!K41</f>
        <v>0</v>
      </c>
      <c r="J41" s="38"/>
      <c r="K41" s="38">
        <f t="shared" si="3"/>
        <v>0</v>
      </c>
      <c r="L41" s="38">
        <f>+ABRIL2021!N41</f>
        <v>0</v>
      </c>
      <c r="M41" s="38"/>
      <c r="N41" s="38">
        <f t="shared" si="4"/>
        <v>0</v>
      </c>
      <c r="O41" s="38">
        <f>+ABRIL2021!Q41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11513280</v>
      </c>
      <c r="W41" s="53">
        <f>+K46+K58+K99+K112</f>
        <v>4488050</v>
      </c>
      <c r="X41" s="53">
        <f>+N46+N58+N99+N112</f>
        <v>4488050</v>
      </c>
      <c r="Y41" s="53">
        <f>+Q46+Q58+Q99+Q112</f>
        <v>4488050</v>
      </c>
      <c r="Z41" s="53">
        <f>+S46+S58+S99+S112</f>
        <v>0</v>
      </c>
      <c r="AA41" s="69">
        <f>+Y41+Z41</f>
        <v>4488050</v>
      </c>
      <c r="AB41" s="53">
        <v>2775270</v>
      </c>
      <c r="AC41" s="69">
        <f>+AA41-AB41</f>
        <v>1712780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+ABRIL2021!K42</f>
        <v>0</v>
      </c>
      <c r="J42" s="38"/>
      <c r="K42" s="38">
        <f t="shared" si="3"/>
        <v>0</v>
      </c>
      <c r="L42" s="38">
        <f>+ABRIL2021!N42</f>
        <v>0</v>
      </c>
      <c r="M42" s="38"/>
      <c r="N42" s="38">
        <f t="shared" si="4"/>
        <v>0</v>
      </c>
      <c r="O42" s="38">
        <f>+ABRIL2021!Q42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16252080</v>
      </c>
      <c r="W42" s="53">
        <f>+K47+K59+K100+K113</f>
        <v>6335350</v>
      </c>
      <c r="X42" s="53">
        <f>+N47+N59+N100+N113</f>
        <v>6335350</v>
      </c>
      <c r="Y42" s="53">
        <f>+Q47+Q59+Q100+Q113</f>
        <v>6335350</v>
      </c>
      <c r="Z42" s="53">
        <f>+S47+S59+S100+S113</f>
        <v>0</v>
      </c>
      <c r="AA42" s="69">
        <f t="shared" ref="AA42:AA44" si="6">+Y42+Z42</f>
        <v>6335350</v>
      </c>
      <c r="AB42" s="53">
        <v>3917570</v>
      </c>
      <c r="AC42" s="69">
        <f t="shared" ref="AC42:AC44" si="7">+AA42-AB42</f>
        <v>2417780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+ABRIL2021!K43</f>
        <v>0</v>
      </c>
      <c r="J43" s="38"/>
      <c r="K43" s="38">
        <f t="shared" si="3"/>
        <v>0</v>
      </c>
      <c r="L43" s="38">
        <f>+ABRIL2021!N43</f>
        <v>0</v>
      </c>
      <c r="M43" s="38"/>
      <c r="N43" s="38">
        <f t="shared" si="4"/>
        <v>0</v>
      </c>
      <c r="O43" s="38">
        <f>+ABRIL2021!Q43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13002506</v>
      </c>
      <c r="W43" s="53">
        <f>+K48+K60+K101+K114</f>
        <v>3114380</v>
      </c>
      <c r="X43" s="53">
        <f>+N48+N60+N101+N114</f>
        <v>3114380</v>
      </c>
      <c r="Y43" s="53">
        <f>+Q48+Q60+Q101+Q114</f>
        <v>604141</v>
      </c>
      <c r="Z43" s="53">
        <f>+S48+S60+S101+S114</f>
        <v>2510239</v>
      </c>
      <c r="AA43" s="69">
        <f t="shared" si="6"/>
        <v>3114380</v>
      </c>
      <c r="AB43" s="53">
        <v>3114380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+ABRIL2021!K44</f>
        <v>0</v>
      </c>
      <c r="J44" s="38"/>
      <c r="K44" s="38">
        <f t="shared" si="3"/>
        <v>0</v>
      </c>
      <c r="L44" s="38">
        <f>+ABRIL2021!N44</f>
        <v>0</v>
      </c>
      <c r="M44" s="38"/>
      <c r="N44" s="38">
        <f t="shared" si="4"/>
        <v>0</v>
      </c>
      <c r="O44" s="38">
        <f>+ABRIL2021!Q44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1798800</v>
      </c>
      <c r="W44" s="53">
        <f>+K61+K115</f>
        <v>660700</v>
      </c>
      <c r="X44" s="53">
        <f>+N61+N115</f>
        <v>660700</v>
      </c>
      <c r="Y44" s="53">
        <f>+Q61+Q115</f>
        <v>660700</v>
      </c>
      <c r="Z44" s="53">
        <f>+S61+S115</f>
        <v>0</v>
      </c>
      <c r="AA44" s="69">
        <f t="shared" si="6"/>
        <v>660700</v>
      </c>
      <c r="AB44" s="53">
        <v>420100</v>
      </c>
      <c r="AC44" s="69">
        <f t="shared" si="7"/>
        <v>240600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+ABRIL2021!K45</f>
        <v>3274240</v>
      </c>
      <c r="J45" s="38">
        <f>SUM(J46:J50)</f>
        <v>818560</v>
      </c>
      <c r="K45" s="38">
        <f t="shared" si="3"/>
        <v>4092800</v>
      </c>
      <c r="L45" s="38">
        <f>+ABRIL2021!N45</f>
        <v>2455680</v>
      </c>
      <c r="M45" s="38">
        <f>SUM(M46:M50)</f>
        <v>1637120</v>
      </c>
      <c r="N45" s="38">
        <f t="shared" si="4"/>
        <v>4092800</v>
      </c>
      <c r="O45" s="38">
        <f>+ABRIL2021!Q45</f>
        <v>2455680</v>
      </c>
      <c r="P45" s="38">
        <f>SUM(P46:P50)</f>
        <v>1637120</v>
      </c>
      <c r="Q45" s="38">
        <f t="shared" si="5"/>
        <v>4092800</v>
      </c>
      <c r="R45" s="39">
        <f t="shared" si="0"/>
        <v>5729920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42566666</v>
      </c>
      <c r="W45" s="70">
        <f t="shared" si="8"/>
        <v>14598480</v>
      </c>
      <c r="X45" s="70">
        <f t="shared" si="8"/>
        <v>14598480</v>
      </c>
      <c r="Y45" s="70">
        <f t="shared" si="8"/>
        <v>12088241</v>
      </c>
      <c r="Z45" s="70">
        <f t="shared" si="8"/>
        <v>2510239</v>
      </c>
      <c r="AA45" s="70">
        <f t="shared" si="8"/>
        <v>14598480</v>
      </c>
      <c r="AB45" s="70">
        <f t="shared" si="8"/>
        <v>10227320</v>
      </c>
      <c r="AC45" s="70">
        <f t="shared" si="8"/>
        <v>4371160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+ABRIL2021!K46</f>
        <v>2226240</v>
      </c>
      <c r="J46" s="38">
        <v>556560</v>
      </c>
      <c r="K46" s="38">
        <f t="shared" si="3"/>
        <v>2782800</v>
      </c>
      <c r="L46" s="38">
        <f>+ABRIL2021!N46</f>
        <v>1669680</v>
      </c>
      <c r="M46" s="38">
        <v>1113120</v>
      </c>
      <c r="N46" s="38">
        <f t="shared" si="4"/>
        <v>2782800</v>
      </c>
      <c r="O46" s="38">
        <f>+ABRIL2021!Q46</f>
        <v>1669680</v>
      </c>
      <c r="P46" s="38">
        <v>1113120</v>
      </c>
      <c r="Q46" s="38">
        <f t="shared" si="5"/>
        <v>2782800</v>
      </c>
      <c r="R46" s="39">
        <f t="shared" si="0"/>
        <v>3895920</v>
      </c>
      <c r="S46" s="40">
        <f t="shared" si="1"/>
        <v>0</v>
      </c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+ABRIL2021!K47</f>
        <v>0</v>
      </c>
      <c r="J47" s="38"/>
      <c r="K47" s="38">
        <f t="shared" si="3"/>
        <v>0</v>
      </c>
      <c r="L47" s="38">
        <f>+ABRIL2021!N47</f>
        <v>0</v>
      </c>
      <c r="M47" s="38"/>
      <c r="N47" s="38">
        <f t="shared" si="4"/>
        <v>0</v>
      </c>
      <c r="O47" s="38">
        <f>+ABRIL2021!Q47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+ABRIL2021!K48</f>
        <v>0</v>
      </c>
      <c r="J48" s="38"/>
      <c r="K48" s="38">
        <f t="shared" si="3"/>
        <v>0</v>
      </c>
      <c r="L48" s="38">
        <f>+ABRIL2021!N48</f>
        <v>0</v>
      </c>
      <c r="M48" s="38"/>
      <c r="N48" s="38">
        <f t="shared" si="4"/>
        <v>0</v>
      </c>
      <c r="O48" s="38">
        <f>+ABRIL2021!Q48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+ABRIL2021!K49</f>
        <v>0</v>
      </c>
      <c r="J49" s="38"/>
      <c r="K49" s="38">
        <f t="shared" si="3"/>
        <v>0</v>
      </c>
      <c r="L49" s="38">
        <f>+ABRIL2021!N49</f>
        <v>0</v>
      </c>
      <c r="M49" s="38"/>
      <c r="N49" s="38">
        <f t="shared" si="4"/>
        <v>0</v>
      </c>
      <c r="O49" s="38">
        <f>+ABRIL2021!Q49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+ABRIL2021!K50</f>
        <v>1048000</v>
      </c>
      <c r="J50" s="38">
        <v>262000</v>
      </c>
      <c r="K50" s="38">
        <f t="shared" si="3"/>
        <v>1310000</v>
      </c>
      <c r="L50" s="38">
        <f>+ABRIL2021!N50</f>
        <v>786000</v>
      </c>
      <c r="M50" s="38">
        <v>524000</v>
      </c>
      <c r="N50" s="38">
        <f t="shared" si="4"/>
        <v>1310000</v>
      </c>
      <c r="O50" s="38">
        <f>+ABRIL2021!Q50</f>
        <v>786000</v>
      </c>
      <c r="P50" s="38">
        <v>524000</v>
      </c>
      <c r="Q50" s="38">
        <f t="shared" si="5"/>
        <v>1310000</v>
      </c>
      <c r="R50" s="39">
        <f t="shared" si="0"/>
        <v>1834000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0</v>
      </c>
      <c r="F51" s="29">
        <f>+F52+F57</f>
        <v>0</v>
      </c>
      <c r="G51" s="29">
        <f>+G52+G57</f>
        <v>0</v>
      </c>
      <c r="H51" s="65">
        <f t="shared" si="2"/>
        <v>22043821</v>
      </c>
      <c r="I51" s="29">
        <f>+ABRIL2021!K51</f>
        <v>6658414</v>
      </c>
      <c r="J51" s="29">
        <f>+J52+J57</f>
        <v>1147460</v>
      </c>
      <c r="K51" s="29">
        <f t="shared" si="3"/>
        <v>7805874</v>
      </c>
      <c r="L51" s="29">
        <f>+ABRIL2021!N51</f>
        <v>5289322</v>
      </c>
      <c r="M51" s="29">
        <f>+M52+M57</f>
        <v>2294920</v>
      </c>
      <c r="N51" s="29">
        <f t="shared" si="4"/>
        <v>7584242</v>
      </c>
      <c r="O51" s="29">
        <f>+ABRIL2021!Q51</f>
        <v>3442380</v>
      </c>
      <c r="P51" s="29">
        <f>+P52+P57</f>
        <v>2294920</v>
      </c>
      <c r="Q51" s="29">
        <f t="shared" si="5"/>
        <v>5737300</v>
      </c>
      <c r="R51" s="35">
        <f t="shared" si="0"/>
        <v>14237947</v>
      </c>
      <c r="S51" s="36">
        <f t="shared" si="1"/>
        <v>1846942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+ABRIL2021!K52</f>
        <v>0</v>
      </c>
      <c r="J52" s="38">
        <f>SUM(J53:J56)</f>
        <v>0</v>
      </c>
      <c r="K52" s="38">
        <f t="shared" si="3"/>
        <v>0</v>
      </c>
      <c r="L52" s="38">
        <f>+ABRIL2021!N52</f>
        <v>0</v>
      </c>
      <c r="M52" s="38">
        <f>SUM(M53:M56)</f>
        <v>0</v>
      </c>
      <c r="N52" s="38">
        <f t="shared" si="4"/>
        <v>0</v>
      </c>
      <c r="O52" s="38">
        <f>+ABRIL2021!Q52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+ABRIL2021!K53</f>
        <v>0</v>
      </c>
      <c r="J53" s="38"/>
      <c r="K53" s="38">
        <f t="shared" si="3"/>
        <v>0</v>
      </c>
      <c r="L53" s="38">
        <f>+ABRIL2021!N53</f>
        <v>0</v>
      </c>
      <c r="M53" s="38"/>
      <c r="N53" s="38">
        <f t="shared" si="4"/>
        <v>0</v>
      </c>
      <c r="O53" s="38">
        <f>+ABRIL2021!Q53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+ABRIL2021!K54</f>
        <v>0</v>
      </c>
      <c r="J54" s="38"/>
      <c r="K54" s="38">
        <f t="shared" si="3"/>
        <v>0</v>
      </c>
      <c r="L54" s="38">
        <f>+ABRIL2021!N54</f>
        <v>0</v>
      </c>
      <c r="M54" s="38"/>
      <c r="N54" s="38">
        <f t="shared" si="4"/>
        <v>0</v>
      </c>
      <c r="O54" s="38">
        <f>+ABRIL2021!Q54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+ABRIL2021!K55</f>
        <v>0</v>
      </c>
      <c r="J55" s="38"/>
      <c r="K55" s="38">
        <f t="shared" si="3"/>
        <v>0</v>
      </c>
      <c r="L55" s="38">
        <f>+ABRIL2021!N55</f>
        <v>0</v>
      </c>
      <c r="M55" s="38"/>
      <c r="N55" s="38">
        <f t="shared" si="4"/>
        <v>0</v>
      </c>
      <c r="O55" s="38">
        <f>+ABRIL2021!Q55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+ABRIL2021!K56</f>
        <v>0</v>
      </c>
      <c r="J56" s="38"/>
      <c r="K56" s="38">
        <f t="shared" si="3"/>
        <v>0</v>
      </c>
      <c r="L56" s="38">
        <f>+ABRIL2021!N56</f>
        <v>0</v>
      </c>
      <c r="M56" s="38"/>
      <c r="N56" s="38">
        <f t="shared" si="4"/>
        <v>0</v>
      </c>
      <c r="O56" s="38">
        <f>+ABRIL2021!Q56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0</v>
      </c>
      <c r="F57" s="38">
        <f t="shared" si="9"/>
        <v>0</v>
      </c>
      <c r="G57" s="38">
        <f t="shared" si="9"/>
        <v>0</v>
      </c>
      <c r="H57" s="64">
        <f t="shared" si="2"/>
        <v>22043821</v>
      </c>
      <c r="I57" s="38">
        <f>+ABRIL2021!K57</f>
        <v>6658414</v>
      </c>
      <c r="J57" s="38">
        <f>SUM(J58:J65)</f>
        <v>1147460</v>
      </c>
      <c r="K57" s="38">
        <f t="shared" si="3"/>
        <v>7805874</v>
      </c>
      <c r="L57" s="38">
        <f>+ABRIL2021!N57</f>
        <v>5289322</v>
      </c>
      <c r="M57" s="38">
        <f>SUM(M58:M65)</f>
        <v>2294920</v>
      </c>
      <c r="N57" s="38">
        <f t="shared" si="4"/>
        <v>7584242</v>
      </c>
      <c r="O57" s="38">
        <f>+ABRIL2021!Q57</f>
        <v>3442380</v>
      </c>
      <c r="P57" s="38">
        <f>SUM(P58:P65)</f>
        <v>2294920</v>
      </c>
      <c r="Q57" s="38">
        <f t="shared" si="5"/>
        <v>5737300</v>
      </c>
      <c r="R57" s="39">
        <f t="shared" si="0"/>
        <v>14237947</v>
      </c>
      <c r="S57" s="40">
        <f t="shared" si="1"/>
        <v>1846942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+ABRIL2021!K58</f>
        <v>0</v>
      </c>
      <c r="J58" s="38"/>
      <c r="K58" s="38">
        <f t="shared" si="3"/>
        <v>0</v>
      </c>
      <c r="L58" s="38">
        <f>+ABRIL2021!N58</f>
        <v>0</v>
      </c>
      <c r="M58" s="38"/>
      <c r="N58" s="38">
        <f t="shared" si="4"/>
        <v>0</v>
      </c>
      <c r="O58" s="38">
        <f>+ABRIL2021!Q58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+ABRIL2021!K59</f>
        <v>3142640</v>
      </c>
      <c r="J59" s="38">
        <v>785660</v>
      </c>
      <c r="K59" s="38">
        <f t="shared" si="3"/>
        <v>3928300</v>
      </c>
      <c r="L59" s="38">
        <f>+ABRIL2021!N59</f>
        <v>2356980</v>
      </c>
      <c r="M59" s="38">
        <v>1571320</v>
      </c>
      <c r="N59" s="38">
        <f t="shared" si="4"/>
        <v>3928300</v>
      </c>
      <c r="O59" s="38">
        <f>+ABRIL2021!Q59</f>
        <v>2356980</v>
      </c>
      <c r="P59" s="38">
        <v>1571320</v>
      </c>
      <c r="Q59" s="38">
        <f t="shared" si="5"/>
        <v>3928300</v>
      </c>
      <c r="R59" s="39">
        <f t="shared" si="0"/>
        <v>5499620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+ABRIL2021!K60</f>
        <v>1846942</v>
      </c>
      <c r="J60" s="38"/>
      <c r="K60" s="38">
        <f t="shared" si="3"/>
        <v>1846942</v>
      </c>
      <c r="L60" s="38">
        <f>+ABRIL2021!N60</f>
        <v>1846942</v>
      </c>
      <c r="M60" s="38"/>
      <c r="N60" s="38">
        <f t="shared" si="4"/>
        <v>1846942</v>
      </c>
      <c r="O60" s="38">
        <f>+ABRIL2021!Q60</f>
        <v>0</v>
      </c>
      <c r="P60" s="38"/>
      <c r="Q60" s="38">
        <f t="shared" si="5"/>
        <v>0</v>
      </c>
      <c r="R60" s="39">
        <f t="shared" si="0"/>
        <v>5540827</v>
      </c>
      <c r="S60" s="40">
        <f t="shared" si="1"/>
        <v>1846942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+ABRIL2021!K61</f>
        <v>137200</v>
      </c>
      <c r="J61" s="38">
        <v>34300</v>
      </c>
      <c r="K61" s="38">
        <f t="shared" si="3"/>
        <v>171500</v>
      </c>
      <c r="L61" s="38">
        <f>+ABRIL2021!N61</f>
        <v>102900</v>
      </c>
      <c r="M61" s="38">
        <v>68600</v>
      </c>
      <c r="N61" s="38">
        <f t="shared" si="4"/>
        <v>171500</v>
      </c>
      <c r="O61" s="38">
        <f>+ABRIL2021!Q61</f>
        <v>102900</v>
      </c>
      <c r="P61" s="38">
        <v>68600</v>
      </c>
      <c r="Q61" s="38">
        <f t="shared" si="5"/>
        <v>171500</v>
      </c>
      <c r="R61" s="39">
        <f t="shared" si="0"/>
        <v>240100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+ABRIL2021!K62</f>
        <v>0</v>
      </c>
      <c r="J62" s="38"/>
      <c r="K62" s="38">
        <f t="shared" si="3"/>
        <v>0</v>
      </c>
      <c r="L62" s="38">
        <f>+ABRIL2021!N62</f>
        <v>0</v>
      </c>
      <c r="M62" s="38"/>
      <c r="N62" s="38">
        <f t="shared" si="4"/>
        <v>0</v>
      </c>
      <c r="O62" s="38">
        <f>+ABRIL2021!Q62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/>
      <c r="H63" s="64">
        <f t="shared" si="2"/>
        <v>2358000</v>
      </c>
      <c r="I63" s="38">
        <f>+ABRIL2021!K63</f>
        <v>786000</v>
      </c>
      <c r="J63" s="38">
        <v>196500</v>
      </c>
      <c r="K63" s="38">
        <f t="shared" si="3"/>
        <v>982500</v>
      </c>
      <c r="L63" s="38">
        <f>+ABRIL2021!N63</f>
        <v>589500</v>
      </c>
      <c r="M63" s="38">
        <v>393000</v>
      </c>
      <c r="N63" s="38">
        <f t="shared" si="4"/>
        <v>982500</v>
      </c>
      <c r="O63" s="38">
        <f>+ABRIL2021!Q63</f>
        <v>589500</v>
      </c>
      <c r="P63" s="38">
        <v>393000</v>
      </c>
      <c r="Q63" s="38">
        <f t="shared" si="5"/>
        <v>982500</v>
      </c>
      <c r="R63" s="39">
        <f t="shared" si="0"/>
        <v>1375500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/>
      <c r="F64" s="38"/>
      <c r="G64" s="38"/>
      <c r="H64" s="64">
        <f t="shared" si="2"/>
        <v>1572000</v>
      </c>
      <c r="I64" s="38">
        <f>+ABRIL2021!K64</f>
        <v>524000</v>
      </c>
      <c r="J64" s="38">
        <v>131000</v>
      </c>
      <c r="K64" s="38">
        <f t="shared" si="3"/>
        <v>655000</v>
      </c>
      <c r="L64" s="38">
        <f>+ABRIL2021!N64</f>
        <v>393000</v>
      </c>
      <c r="M64" s="38">
        <v>262000</v>
      </c>
      <c r="N64" s="38">
        <f t="shared" si="4"/>
        <v>655000</v>
      </c>
      <c r="O64" s="38">
        <f>+ABRIL2021!Q64</f>
        <v>393000</v>
      </c>
      <c r="P64" s="38">
        <v>262000</v>
      </c>
      <c r="Q64" s="38">
        <f t="shared" si="5"/>
        <v>655000</v>
      </c>
      <c r="R64" s="39">
        <f t="shared" si="0"/>
        <v>917000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/>
      <c r="F65" s="38"/>
      <c r="G65" s="38"/>
      <c r="H65" s="64">
        <f t="shared" si="2"/>
        <v>886532</v>
      </c>
      <c r="I65" s="38">
        <f>+ABRIL2021!K65</f>
        <v>221632</v>
      </c>
      <c r="J65" s="38"/>
      <c r="K65" s="38">
        <f t="shared" si="3"/>
        <v>221632</v>
      </c>
      <c r="L65" s="38">
        <f>+ABRIL2021!N65</f>
        <v>0</v>
      </c>
      <c r="M65" s="38"/>
      <c r="N65" s="38">
        <f t="shared" si="4"/>
        <v>0</v>
      </c>
      <c r="O65" s="38">
        <f>+ABRIL2021!Q65</f>
        <v>0</v>
      </c>
      <c r="P65" s="38"/>
      <c r="Q65" s="38">
        <f t="shared" si="5"/>
        <v>0</v>
      </c>
      <c r="R65" s="39">
        <f t="shared" si="0"/>
        <v>664900</v>
      </c>
      <c r="S65" s="40">
        <f t="shared" si="1"/>
        <v>0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278354985.75999999</v>
      </c>
      <c r="E66" s="29">
        <f>+E67+E87+E91+E105</f>
        <v>25604000</v>
      </c>
      <c r="F66" s="29">
        <f>+F67+F87+F91+F105</f>
        <v>0</v>
      </c>
      <c r="G66" s="29">
        <f>+G67+G87+G91+G105</f>
        <v>0</v>
      </c>
      <c r="H66" s="65">
        <f t="shared" si="2"/>
        <v>869378588.75999999</v>
      </c>
      <c r="I66" s="29">
        <f>+ABRIL2021!K66</f>
        <v>540861092</v>
      </c>
      <c r="J66" s="29">
        <f>+J67+J87+J91+J105</f>
        <v>136367360</v>
      </c>
      <c r="K66" s="29">
        <f t="shared" si="3"/>
        <v>677228452</v>
      </c>
      <c r="L66" s="29">
        <f>+ABRIL2021!N66</f>
        <v>218347289</v>
      </c>
      <c r="M66" s="29">
        <f>+M67+M87+M91+M105</f>
        <v>70511444</v>
      </c>
      <c r="N66" s="29">
        <f t="shared" si="4"/>
        <v>288858733</v>
      </c>
      <c r="O66" s="29">
        <f>+ABRIL2021!Q66</f>
        <v>215185760</v>
      </c>
      <c r="P66" s="29">
        <f>+P67+P87+P91+P105</f>
        <v>71247559</v>
      </c>
      <c r="Q66" s="29">
        <f t="shared" si="5"/>
        <v>286433319</v>
      </c>
      <c r="R66" s="35">
        <f t="shared" si="0"/>
        <v>192150136.75999999</v>
      </c>
      <c r="S66" s="36">
        <f t="shared" si="1"/>
        <v>2425414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>
        <f>+ABRIL2021!K67</f>
        <v>26702473</v>
      </c>
      <c r="J67" s="29">
        <f>+J68+J69+J70+J71</f>
        <v>3526700</v>
      </c>
      <c r="K67" s="29">
        <f t="shared" si="3"/>
        <v>30229173</v>
      </c>
      <c r="L67" s="29">
        <f>+ABRIL2021!N67</f>
        <v>26702473</v>
      </c>
      <c r="M67" s="29">
        <f>+M68+M69+M70+M71</f>
        <v>3912425</v>
      </c>
      <c r="N67" s="29">
        <f t="shared" si="4"/>
        <v>30614898</v>
      </c>
      <c r="O67" s="29">
        <f>+ABRIL2021!Q67</f>
        <v>24476733</v>
      </c>
      <c r="P67" s="29">
        <f>+P68+P69+P70+P71</f>
        <v>4376048</v>
      </c>
      <c r="Q67" s="29">
        <f t="shared" si="5"/>
        <v>28852781</v>
      </c>
      <c r="R67" s="35">
        <f t="shared" si="0"/>
        <v>47018405</v>
      </c>
      <c r="S67" s="36">
        <f t="shared" si="1"/>
        <v>1762117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>
        <f>+ABRIL2021!K68</f>
        <v>16529400</v>
      </c>
      <c r="J68" s="38">
        <v>3526700</v>
      </c>
      <c r="K68" s="38">
        <f t="shared" si="3"/>
        <v>20056100</v>
      </c>
      <c r="L68" s="38">
        <f>+ABRIL2021!N68</f>
        <v>16529400</v>
      </c>
      <c r="M68" s="38">
        <v>3526700</v>
      </c>
      <c r="N68" s="38">
        <f t="shared" si="4"/>
        <v>20056100</v>
      </c>
      <c r="O68" s="38">
        <f>+ABRIL2021!Q68</f>
        <v>16529400</v>
      </c>
      <c r="P68" s="38">
        <v>3526700</v>
      </c>
      <c r="Q68" s="38">
        <f t="shared" si="5"/>
        <v>20056100</v>
      </c>
      <c r="R68" s="39">
        <f t="shared" si="0"/>
        <v>36799900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+ABRIL2021!K69</f>
        <v>6900000</v>
      </c>
      <c r="J69" s="38"/>
      <c r="K69" s="38">
        <f t="shared" si="3"/>
        <v>6900000</v>
      </c>
      <c r="L69" s="38">
        <f>+ABRIL2021!N69</f>
        <v>6900000</v>
      </c>
      <c r="M69" s="38"/>
      <c r="N69" s="38">
        <f t="shared" si="4"/>
        <v>6900000</v>
      </c>
      <c r="O69" s="38">
        <f>+ABRIL2021!Q69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+ABRIL2021!K70</f>
        <v>0</v>
      </c>
      <c r="J70" s="38"/>
      <c r="K70" s="38">
        <f t="shared" si="3"/>
        <v>0</v>
      </c>
      <c r="L70" s="38">
        <f>+ABRIL2021!N70</f>
        <v>0</v>
      </c>
      <c r="M70" s="38"/>
      <c r="N70" s="38">
        <f t="shared" si="4"/>
        <v>0</v>
      </c>
      <c r="O70" s="38">
        <f>+ABRIL2021!Q70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+ABRIL2021!K71</f>
        <v>3273073</v>
      </c>
      <c r="J71" s="38">
        <f>J72+J73+J74+J75+J76+J77+J78+J79+J80+J81+J82+J83+J84+J85</f>
        <v>0</v>
      </c>
      <c r="K71" s="38">
        <f t="shared" si="3"/>
        <v>3273073</v>
      </c>
      <c r="L71" s="38">
        <f>+ABRIL2021!N71</f>
        <v>3273073</v>
      </c>
      <c r="M71" s="38">
        <f>M72+M73+M74+M75+M76+M77+M78+M79+M80+M81+M82+M83+M84+M85</f>
        <v>385725</v>
      </c>
      <c r="N71" s="38">
        <f t="shared" si="4"/>
        <v>3658798</v>
      </c>
      <c r="O71" s="38">
        <f>+ABRIL2021!Q71</f>
        <v>1047333</v>
      </c>
      <c r="P71" s="38">
        <f>P72+P73+P74+P75+P76+P77+P78+P79+P80+P81+P82+P83+P84+P85</f>
        <v>849348</v>
      </c>
      <c r="Q71" s="38">
        <f t="shared" si="5"/>
        <v>1896681</v>
      </c>
      <c r="R71" s="39">
        <f t="shared" si="0"/>
        <v>10118505</v>
      </c>
      <c r="S71" s="40">
        <f t="shared" si="1"/>
        <v>1762117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+ABRIL2021!K72</f>
        <v>646562</v>
      </c>
      <c r="J72" s="38"/>
      <c r="K72" s="38">
        <f t="shared" si="3"/>
        <v>646562</v>
      </c>
      <c r="L72" s="38">
        <f>+ABRIL2021!N72</f>
        <v>646562</v>
      </c>
      <c r="M72" s="38"/>
      <c r="N72" s="38">
        <f t="shared" si="4"/>
        <v>646562</v>
      </c>
      <c r="O72" s="38">
        <f>+ABRIL2021!Q72</f>
        <v>215521</v>
      </c>
      <c r="P72" s="38"/>
      <c r="Q72" s="38">
        <f t="shared" si="5"/>
        <v>215521</v>
      </c>
      <c r="R72" s="39">
        <f t="shared" si="0"/>
        <v>1939685</v>
      </c>
      <c r="S72" s="40">
        <f t="shared" si="1"/>
        <v>431041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+ABRIL2021!K73</f>
        <v>0</v>
      </c>
      <c r="J73" s="38"/>
      <c r="K73" s="38">
        <f t="shared" si="3"/>
        <v>0</v>
      </c>
      <c r="L73" s="38">
        <f>+ABRIL2021!N73</f>
        <v>0</v>
      </c>
      <c r="M73" s="38"/>
      <c r="N73" s="38">
        <f t="shared" si="4"/>
        <v>0</v>
      </c>
      <c r="O73" s="38">
        <f>+ABRIL2021!Q73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+ABRIL2021!K74</f>
        <v>561573</v>
      </c>
      <c r="J74" s="38"/>
      <c r="K74" s="38">
        <f t="shared" si="3"/>
        <v>561573</v>
      </c>
      <c r="L74" s="38">
        <f>+ABRIL2021!N74</f>
        <v>561573</v>
      </c>
      <c r="M74" s="38">
        <v>120735</v>
      </c>
      <c r="N74" s="38">
        <f t="shared" si="4"/>
        <v>682308</v>
      </c>
      <c r="O74" s="38">
        <f>+ABRIL2021!Q74</f>
        <v>146946</v>
      </c>
      <c r="P74" s="38">
        <v>120735</v>
      </c>
      <c r="Q74" s="38">
        <f t="shared" si="5"/>
        <v>267681</v>
      </c>
      <c r="R74" s="39">
        <f t="shared" si="0"/>
        <v>1897222</v>
      </c>
      <c r="S74" s="40">
        <f t="shared" si="1"/>
        <v>414627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+ABRIL2021!K75</f>
        <v>0</v>
      </c>
      <c r="J75" s="38"/>
      <c r="K75" s="38">
        <f t="shared" si="3"/>
        <v>0</v>
      </c>
      <c r="L75" s="38">
        <f>+ABRIL2021!N75</f>
        <v>0</v>
      </c>
      <c r="M75" s="38"/>
      <c r="N75" s="38">
        <f t="shared" si="4"/>
        <v>0</v>
      </c>
      <c r="O75" s="38">
        <f>+ABRIL2021!Q75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+ABRIL2021!K76</f>
        <v>72237</v>
      </c>
      <c r="J76" s="38"/>
      <c r="K76" s="38">
        <f t="shared" si="3"/>
        <v>72237</v>
      </c>
      <c r="L76" s="38">
        <f>+ABRIL2021!N76</f>
        <v>72237</v>
      </c>
      <c r="M76" s="38">
        <v>13459</v>
      </c>
      <c r="N76" s="38">
        <f t="shared" si="4"/>
        <v>85696</v>
      </c>
      <c r="O76" s="38">
        <f>+ABRIL2021!Q76</f>
        <v>19593</v>
      </c>
      <c r="P76" s="38">
        <v>13459</v>
      </c>
      <c r="Q76" s="38">
        <f t="shared" si="5"/>
        <v>33052</v>
      </c>
      <c r="R76" s="39">
        <f t="shared" ref="R76:R141" si="10">+H76-K76</f>
        <v>243629</v>
      </c>
      <c r="S76" s="40">
        <f t="shared" ref="S76:S141" si="11">+N76-Q76</f>
        <v>52644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+ABRIL2021!K77</f>
        <v>463623</v>
      </c>
      <c r="J77" s="38"/>
      <c r="K77" s="38">
        <f t="shared" ref="K77:K142" si="13">+I77+J77</f>
        <v>463623</v>
      </c>
      <c r="L77" s="38">
        <f>+ABRIL2021!N77</f>
        <v>463623</v>
      </c>
      <c r="M77" s="38"/>
      <c r="N77" s="38">
        <f t="shared" ref="N77:N142" si="14">+L77+M77</f>
        <v>463623</v>
      </c>
      <c r="O77" s="38">
        <f>+ABRIL2021!Q77</f>
        <v>0</v>
      </c>
      <c r="P77" s="38">
        <v>463623</v>
      </c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+ABRIL2021!K78</f>
        <v>1169942</v>
      </c>
      <c r="J78" s="38"/>
      <c r="K78" s="38">
        <f t="shared" si="13"/>
        <v>1169942</v>
      </c>
      <c r="L78" s="38">
        <f>+ABRIL2021!N78</f>
        <v>1169942</v>
      </c>
      <c r="M78" s="38">
        <v>251531</v>
      </c>
      <c r="N78" s="38">
        <f t="shared" si="14"/>
        <v>1421473</v>
      </c>
      <c r="O78" s="38">
        <f>+ABRIL2021!Q78</f>
        <v>306137</v>
      </c>
      <c r="P78" s="38">
        <v>251531</v>
      </c>
      <c r="Q78" s="38">
        <f t="shared" si="15"/>
        <v>557668</v>
      </c>
      <c r="R78" s="39">
        <f t="shared" si="10"/>
        <v>4010478</v>
      </c>
      <c r="S78" s="40">
        <f t="shared" si="11"/>
        <v>863805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+ABRIL2021!K79</f>
        <v>0</v>
      </c>
      <c r="J79" s="38"/>
      <c r="K79" s="38">
        <f t="shared" si="13"/>
        <v>0</v>
      </c>
      <c r="L79" s="38">
        <f>+ABRIL2021!N79</f>
        <v>0</v>
      </c>
      <c r="M79" s="38"/>
      <c r="N79" s="38">
        <f t="shared" si="14"/>
        <v>0</v>
      </c>
      <c r="O79" s="38">
        <f>+ABRIL2021!Q79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+ABRIL2021!K80</f>
        <v>146228</v>
      </c>
      <c r="J80" s="38"/>
      <c r="K80" s="38">
        <f t="shared" si="13"/>
        <v>146228</v>
      </c>
      <c r="L80" s="38">
        <f>+ABRIL2021!N80</f>
        <v>146228</v>
      </c>
      <c r="M80" s="38"/>
      <c r="N80" s="38">
        <f t="shared" si="14"/>
        <v>146228</v>
      </c>
      <c r="O80" s="38">
        <f>+ABRIL2021!Q80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+ABRIL2021!K81</f>
        <v>212908</v>
      </c>
      <c r="J81" s="38"/>
      <c r="K81" s="38">
        <f t="shared" si="13"/>
        <v>212908</v>
      </c>
      <c r="L81" s="38">
        <f>+ABRIL2021!N81</f>
        <v>212908</v>
      </c>
      <c r="M81" s="38"/>
      <c r="N81" s="38">
        <f t="shared" si="14"/>
        <v>212908</v>
      </c>
      <c r="O81" s="38">
        <f>+ABRIL2021!Q81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+ABRIL2021!K82</f>
        <v>0</v>
      </c>
      <c r="J82" s="38"/>
      <c r="K82" s="38">
        <f t="shared" si="13"/>
        <v>0</v>
      </c>
      <c r="L82" s="38">
        <f>+ABRIL2021!N82</f>
        <v>0</v>
      </c>
      <c r="M82" s="38"/>
      <c r="N82" s="38">
        <f t="shared" si="14"/>
        <v>0</v>
      </c>
      <c r="O82" s="38">
        <f>+ABRIL2021!Q82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+ABRIL2021!K83</f>
        <v>0</v>
      </c>
      <c r="J83" s="38"/>
      <c r="K83" s="38">
        <f t="shared" si="13"/>
        <v>0</v>
      </c>
      <c r="L83" s="38">
        <f>+ABRIL2021!N83</f>
        <v>0</v>
      </c>
      <c r="M83" s="38"/>
      <c r="N83" s="38">
        <f t="shared" si="14"/>
        <v>0</v>
      </c>
      <c r="O83" s="38">
        <f>+ABRIL2021!Q83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+ABRIL2021!K84</f>
        <v>0</v>
      </c>
      <c r="J84" s="38"/>
      <c r="K84" s="38">
        <f t="shared" si="13"/>
        <v>0</v>
      </c>
      <c r="L84" s="38">
        <f>+ABRIL2021!N84</f>
        <v>0</v>
      </c>
      <c r="M84" s="38"/>
      <c r="N84" s="38">
        <f t="shared" si="14"/>
        <v>0</v>
      </c>
      <c r="O84" s="38">
        <f>+ABRIL2021!Q84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+ABRIL2021!K85</f>
        <v>0</v>
      </c>
      <c r="J85" s="38">
        <f>J86</f>
        <v>0</v>
      </c>
      <c r="K85" s="38">
        <f t="shared" si="13"/>
        <v>0</v>
      </c>
      <c r="L85" s="38">
        <f>+ABRIL2021!N85</f>
        <v>0</v>
      </c>
      <c r="M85" s="38">
        <f>M86</f>
        <v>0</v>
      </c>
      <c r="N85" s="38">
        <f t="shared" si="14"/>
        <v>0</v>
      </c>
      <c r="O85" s="38">
        <f>+ABRIL2021!Q85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+ABRIL2021!K86</f>
        <v>0</v>
      </c>
      <c r="J86" s="38"/>
      <c r="K86" s="38">
        <f t="shared" si="13"/>
        <v>0</v>
      </c>
      <c r="L86" s="38">
        <f>+ABRIL2021!N86</f>
        <v>0</v>
      </c>
      <c r="M86" s="38"/>
      <c r="N86" s="38">
        <f t="shared" si="14"/>
        <v>0</v>
      </c>
      <c r="O86" s="38">
        <f>+ABRIL2021!Q86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278354985.75999999</v>
      </c>
      <c r="E87" s="29">
        <f>SUM(E88:E90)</f>
        <v>25604000</v>
      </c>
      <c r="F87" s="29">
        <f>SUM(F88:F90)</f>
        <v>0</v>
      </c>
      <c r="G87" s="29">
        <f>SUM(G88:G90)</f>
        <v>0</v>
      </c>
      <c r="H87" s="65">
        <f t="shared" si="12"/>
        <v>767674985.75999999</v>
      </c>
      <c r="I87" s="29">
        <f>+ABRIL2021!K87</f>
        <v>507577242</v>
      </c>
      <c r="J87" s="29">
        <f>SUM(J88:J90)</f>
        <v>131714000</v>
      </c>
      <c r="K87" s="29">
        <f t="shared" si="13"/>
        <v>639291242</v>
      </c>
      <c r="L87" s="29">
        <f>+ABRIL2021!N87</f>
        <v>186222798</v>
      </c>
      <c r="M87" s="29">
        <f>SUM(M88:M90)</f>
        <v>64313000</v>
      </c>
      <c r="N87" s="29">
        <f t="shared" si="14"/>
        <v>250535798</v>
      </c>
      <c r="O87" s="29">
        <f>+ABRIL2021!Q87</f>
        <v>186222798</v>
      </c>
      <c r="P87" s="29">
        <f>SUM(P88:P90)</f>
        <v>64313000</v>
      </c>
      <c r="Q87" s="29">
        <f t="shared" si="15"/>
        <v>250535798</v>
      </c>
      <c r="R87" s="35">
        <f t="shared" si="10"/>
        <v>128383743.75999999</v>
      </c>
      <c r="S87" s="36">
        <f t="shared" si="11"/>
        <v>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+ABRIL2021!K88</f>
        <v>0</v>
      </c>
      <c r="J88" s="38"/>
      <c r="K88" s="38">
        <f t="shared" si="13"/>
        <v>0</v>
      </c>
      <c r="L88" s="38">
        <f>+ABRIL2021!N88</f>
        <v>0</v>
      </c>
      <c r="M88" s="38"/>
      <c r="N88" s="38">
        <f t="shared" si="14"/>
        <v>0</v>
      </c>
      <c r="O88" s="38">
        <f>+ABRIL2021!Q88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</f>
        <v>128354985.76000001</v>
      </c>
      <c r="E89" s="38">
        <v>25604000</v>
      </c>
      <c r="F89" s="38"/>
      <c r="G89" s="38"/>
      <c r="H89" s="64">
        <f t="shared" si="12"/>
        <v>353674985.75999999</v>
      </c>
      <c r="I89" s="38">
        <f>+ABRIL2021!K89</f>
        <v>237277242</v>
      </c>
      <c r="J89" s="38">
        <v>14864000</v>
      </c>
      <c r="K89" s="38">
        <f t="shared" si="13"/>
        <v>252141242</v>
      </c>
      <c r="L89" s="38">
        <f>+ABRIL2021!N89</f>
        <v>94012798</v>
      </c>
      <c r="M89" s="38">
        <v>31358000</v>
      </c>
      <c r="N89" s="38">
        <f t="shared" si="14"/>
        <v>125370798</v>
      </c>
      <c r="O89" s="38">
        <f>+ABRIL2021!Q89</f>
        <v>94012798</v>
      </c>
      <c r="P89" s="38">
        <v>31358000</v>
      </c>
      <c r="Q89" s="38">
        <f t="shared" si="15"/>
        <v>125370798</v>
      </c>
      <c r="R89" s="39">
        <f t="shared" si="10"/>
        <v>101533743.75999999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</f>
        <v>150000000</v>
      </c>
      <c r="E90" s="38"/>
      <c r="F90" s="38"/>
      <c r="G90" s="38"/>
      <c r="H90" s="64">
        <f t="shared" si="12"/>
        <v>414000000</v>
      </c>
      <c r="I90" s="38">
        <f>+ABRIL2021!K90</f>
        <v>270300000</v>
      </c>
      <c r="J90" s="38">
        <v>116850000</v>
      </c>
      <c r="K90" s="38">
        <f t="shared" si="13"/>
        <v>387150000</v>
      </c>
      <c r="L90" s="38">
        <f>+ABRIL2021!N90</f>
        <v>92210000</v>
      </c>
      <c r="M90" s="38">
        <v>32955000</v>
      </c>
      <c r="N90" s="38">
        <f t="shared" si="14"/>
        <v>125165000</v>
      </c>
      <c r="O90" s="38">
        <f>+ABRIL2021!Q90</f>
        <v>92210000</v>
      </c>
      <c r="P90" s="38">
        <v>32955000</v>
      </c>
      <c r="Q90" s="38">
        <f t="shared" si="15"/>
        <v>125165000</v>
      </c>
      <c r="R90" s="39">
        <f t="shared" si="10"/>
        <v>26850000</v>
      </c>
      <c r="S90" s="40">
        <f t="shared" si="11"/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0</v>
      </c>
      <c r="H91" s="65">
        <f t="shared" si="12"/>
        <v>10686308</v>
      </c>
      <c r="I91" s="29">
        <f>+ABRIL2021!K91</f>
        <v>2662911</v>
      </c>
      <c r="J91" s="29">
        <f>+J92+J98</f>
        <v>440930</v>
      </c>
      <c r="K91" s="29">
        <f t="shared" si="13"/>
        <v>3103841</v>
      </c>
      <c r="L91" s="29">
        <f>+ABRIL2021!N91</f>
        <v>2189282</v>
      </c>
      <c r="M91" s="29">
        <f>+M92+M98</f>
        <v>914559</v>
      </c>
      <c r="N91" s="29">
        <f t="shared" si="14"/>
        <v>3103841</v>
      </c>
      <c r="O91" s="29">
        <f>+ABRIL2021!Q91</f>
        <v>1916790</v>
      </c>
      <c r="P91" s="29">
        <f>+P92+P98</f>
        <v>1187051</v>
      </c>
      <c r="Q91" s="29">
        <f t="shared" si="15"/>
        <v>3103841</v>
      </c>
      <c r="R91" s="35">
        <f t="shared" si="10"/>
        <v>7582467</v>
      </c>
      <c r="S91" s="36">
        <f t="shared" si="11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+ABRIL2021!K92</f>
        <v>0</v>
      </c>
      <c r="J92" s="38">
        <f>SUM(J93:J97)</f>
        <v>0</v>
      </c>
      <c r="K92" s="38">
        <f t="shared" si="13"/>
        <v>0</v>
      </c>
      <c r="L92" s="38">
        <f>+ABRIL2021!N92</f>
        <v>0</v>
      </c>
      <c r="M92" s="38">
        <f>SUM(M93:M97)</f>
        <v>0</v>
      </c>
      <c r="N92" s="38">
        <f t="shared" si="14"/>
        <v>0</v>
      </c>
      <c r="O92" s="38">
        <f>+ABRIL2021!Q92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+ABRIL2021!K93</f>
        <v>0</v>
      </c>
      <c r="J93" s="38"/>
      <c r="K93" s="38">
        <f t="shared" si="13"/>
        <v>0</v>
      </c>
      <c r="L93" s="38">
        <f>+ABRIL2021!N93</f>
        <v>0</v>
      </c>
      <c r="M93" s="38"/>
      <c r="N93" s="38">
        <f t="shared" si="14"/>
        <v>0</v>
      </c>
      <c r="O93" s="38">
        <f>+ABRIL2021!Q93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+ABRIL2021!K94</f>
        <v>0</v>
      </c>
      <c r="J94" s="38"/>
      <c r="K94" s="38">
        <f t="shared" si="13"/>
        <v>0</v>
      </c>
      <c r="L94" s="38">
        <f>+ABRIL2021!N94</f>
        <v>0</v>
      </c>
      <c r="M94" s="38"/>
      <c r="N94" s="38">
        <f t="shared" si="14"/>
        <v>0</v>
      </c>
      <c r="O94" s="38">
        <f>+ABRIL2021!Q94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+ABRIL2021!K95</f>
        <v>0</v>
      </c>
      <c r="J95" s="38"/>
      <c r="K95" s="38">
        <f t="shared" si="13"/>
        <v>0</v>
      </c>
      <c r="L95" s="38">
        <f>+ABRIL2021!N95</f>
        <v>0</v>
      </c>
      <c r="M95" s="38"/>
      <c r="N95" s="38">
        <f t="shared" si="14"/>
        <v>0</v>
      </c>
      <c r="O95" s="38">
        <f>+ABRIL2021!Q95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+ABRIL2021!K96</f>
        <v>0</v>
      </c>
      <c r="J96" s="38"/>
      <c r="K96" s="38">
        <f t="shared" si="13"/>
        <v>0</v>
      </c>
      <c r="L96" s="38">
        <f>+ABRIL2021!N96</f>
        <v>0</v>
      </c>
      <c r="M96" s="38"/>
      <c r="N96" s="38">
        <f t="shared" si="14"/>
        <v>0</v>
      </c>
      <c r="O96" s="38">
        <f>+ABRIL2021!Q96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+ABRIL2021!K97</f>
        <v>0</v>
      </c>
      <c r="J97" s="38"/>
      <c r="K97" s="38">
        <f t="shared" si="13"/>
        <v>0</v>
      </c>
      <c r="L97" s="38">
        <f>+ABRIL2021!N97</f>
        <v>0</v>
      </c>
      <c r="M97" s="38"/>
      <c r="N97" s="38">
        <f t="shared" si="14"/>
        <v>0</v>
      </c>
      <c r="O97" s="38">
        <f>+ABRIL2021!Q97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0</v>
      </c>
      <c r="H98" s="64">
        <f t="shared" si="12"/>
        <v>10686308</v>
      </c>
      <c r="I98" s="38">
        <f>+ABRIL2021!K98</f>
        <v>2662911</v>
      </c>
      <c r="J98" s="37">
        <f>SUM(J99:J104)</f>
        <v>440930</v>
      </c>
      <c r="K98" s="38">
        <f t="shared" si="13"/>
        <v>3103841</v>
      </c>
      <c r="L98" s="38">
        <f>+ABRIL2021!N98</f>
        <v>2189282</v>
      </c>
      <c r="M98" s="37">
        <f>SUM(M99:M104)</f>
        <v>914559</v>
      </c>
      <c r="N98" s="38">
        <f t="shared" si="14"/>
        <v>3103841</v>
      </c>
      <c r="O98" s="38">
        <f>+ABRIL2021!Q98</f>
        <v>1916790</v>
      </c>
      <c r="P98" s="37">
        <f>SUM(P99:P104)</f>
        <v>1187051</v>
      </c>
      <c r="Q98" s="38">
        <f t="shared" si="15"/>
        <v>3103841</v>
      </c>
      <c r="R98" s="39">
        <f t="shared" si="10"/>
        <v>7582467</v>
      </c>
      <c r="S98" s="40">
        <f t="shared" si="11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/>
      <c r="H99" s="64">
        <f t="shared" si="12"/>
        <v>4834560</v>
      </c>
      <c r="I99" s="38">
        <f>+ABRIL2021!K99</f>
        <v>1405420</v>
      </c>
      <c r="J99" s="38">
        <v>299830</v>
      </c>
      <c r="K99" s="38">
        <f t="shared" si="13"/>
        <v>1705250</v>
      </c>
      <c r="L99" s="38">
        <f>+ABRIL2021!N99</f>
        <v>1105590</v>
      </c>
      <c r="M99" s="38">
        <v>599660</v>
      </c>
      <c r="N99" s="38">
        <f t="shared" si="14"/>
        <v>1705250</v>
      </c>
      <c r="O99" s="38">
        <f>+ABRIL2021!Q99</f>
        <v>1105590</v>
      </c>
      <c r="P99" s="38">
        <v>599660</v>
      </c>
      <c r="Q99" s="38">
        <f t="shared" si="15"/>
        <v>1705250</v>
      </c>
      <c r="R99" s="39">
        <f t="shared" si="10"/>
        <v>3129310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/>
      <c r="H100" s="64">
        <f t="shared" si="12"/>
        <v>1745400</v>
      </c>
      <c r="I100" s="38">
        <f>+ABRIL2021!K100</f>
        <v>290900</v>
      </c>
      <c r="J100" s="38"/>
      <c r="K100" s="38">
        <f t="shared" si="13"/>
        <v>290900</v>
      </c>
      <c r="L100" s="38">
        <f>+ABRIL2021!N100</f>
        <v>290900</v>
      </c>
      <c r="M100" s="38"/>
      <c r="N100" s="38">
        <f t="shared" si="14"/>
        <v>290900</v>
      </c>
      <c r="O100" s="38">
        <f>+ABRIL2021!Q100</f>
        <v>290900</v>
      </c>
      <c r="P100" s="38"/>
      <c r="Q100" s="38">
        <f t="shared" si="15"/>
        <v>290900</v>
      </c>
      <c r="R100" s="39">
        <f t="shared" si="10"/>
        <v>1454500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/>
      <c r="H101" s="64">
        <f t="shared" si="12"/>
        <v>1634954</v>
      </c>
      <c r="I101" s="38">
        <f>+ABRIL2021!K101</f>
        <v>272492</v>
      </c>
      <c r="J101" s="38"/>
      <c r="K101" s="38">
        <f t="shared" si="13"/>
        <v>272492</v>
      </c>
      <c r="L101" s="38">
        <f>+ABRIL2021!N101</f>
        <v>272492</v>
      </c>
      <c r="M101" s="38"/>
      <c r="N101" s="38">
        <f t="shared" si="14"/>
        <v>272492</v>
      </c>
      <c r="O101" s="38">
        <f>+ABRIL2021!Q101</f>
        <v>0</v>
      </c>
      <c r="P101" s="38">
        <v>272492</v>
      </c>
      <c r="Q101" s="38">
        <f t="shared" si="15"/>
        <v>272492</v>
      </c>
      <c r="R101" s="39">
        <f t="shared" si="10"/>
        <v>1362462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+ABRIL2021!K102</f>
        <v>0</v>
      </c>
      <c r="J102" s="38"/>
      <c r="K102" s="38">
        <f t="shared" si="13"/>
        <v>0</v>
      </c>
      <c r="L102" s="38">
        <f>+ABRIL2021!N102</f>
        <v>0</v>
      </c>
      <c r="M102" s="38"/>
      <c r="N102" s="38">
        <f t="shared" si="14"/>
        <v>0</v>
      </c>
      <c r="O102" s="38">
        <f>+ABRIL2021!Q102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/>
      <c r="H103" s="64">
        <f t="shared" si="12"/>
        <v>2275200</v>
      </c>
      <c r="I103" s="38">
        <f>+ABRIL2021!K103</f>
        <v>661400</v>
      </c>
      <c r="J103" s="38">
        <v>141100</v>
      </c>
      <c r="K103" s="38">
        <f t="shared" si="13"/>
        <v>802500</v>
      </c>
      <c r="L103" s="38">
        <f>+ABRIL2021!N103</f>
        <v>520300</v>
      </c>
      <c r="M103" s="38">
        <v>282200</v>
      </c>
      <c r="N103" s="38">
        <f t="shared" si="14"/>
        <v>802500</v>
      </c>
      <c r="O103" s="38">
        <f>+ABRIL2021!Q103</f>
        <v>520300</v>
      </c>
      <c r="P103" s="38">
        <v>282200</v>
      </c>
      <c r="Q103" s="38">
        <f t="shared" si="15"/>
        <v>802500</v>
      </c>
      <c r="R103" s="39">
        <f t="shared" si="10"/>
        <v>1472700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+ABRIL2021!K104</f>
        <v>32699</v>
      </c>
      <c r="J104" s="38"/>
      <c r="K104" s="38">
        <f t="shared" si="13"/>
        <v>32699</v>
      </c>
      <c r="L104" s="38">
        <f>+ABRIL2021!N104</f>
        <v>0</v>
      </c>
      <c r="M104" s="38">
        <v>32699</v>
      </c>
      <c r="N104" s="38">
        <f t="shared" si="14"/>
        <v>32699</v>
      </c>
      <c r="O104" s="38">
        <f>+ABRIL2021!Q104</f>
        <v>0</v>
      </c>
      <c r="P104" s="38">
        <v>32699</v>
      </c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0</v>
      </c>
      <c r="F105" s="29">
        <f>+F106+F111</f>
        <v>0</v>
      </c>
      <c r="G105" s="29">
        <f>+G106+G111</f>
        <v>0</v>
      </c>
      <c r="H105" s="65">
        <f t="shared" si="12"/>
        <v>13769717</v>
      </c>
      <c r="I105" s="29">
        <f>+ABRIL2021!K105</f>
        <v>3918466</v>
      </c>
      <c r="J105" s="29">
        <f>+J106+J111</f>
        <v>685730</v>
      </c>
      <c r="K105" s="29">
        <f t="shared" si="13"/>
        <v>4604196</v>
      </c>
      <c r="L105" s="29">
        <f>+ABRIL2021!N105</f>
        <v>3232736</v>
      </c>
      <c r="M105" s="29">
        <f>+M106+M111</f>
        <v>1371460</v>
      </c>
      <c r="N105" s="29">
        <f t="shared" si="14"/>
        <v>4604196</v>
      </c>
      <c r="O105" s="29">
        <f>+ABRIL2021!Q105</f>
        <v>2569439</v>
      </c>
      <c r="P105" s="29">
        <f>+P106+P111</f>
        <v>1371460</v>
      </c>
      <c r="Q105" s="29">
        <f t="shared" si="15"/>
        <v>3940899</v>
      </c>
      <c r="R105" s="35">
        <f t="shared" si="10"/>
        <v>9165521</v>
      </c>
      <c r="S105" s="36">
        <f t="shared" si="11"/>
        <v>663297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+ABRIL2021!K106</f>
        <v>0</v>
      </c>
      <c r="J106" s="38">
        <f>SUM(J107:J110)</f>
        <v>0</v>
      </c>
      <c r="K106" s="38">
        <f t="shared" si="13"/>
        <v>0</v>
      </c>
      <c r="L106" s="38">
        <f>+ABRIL2021!N106</f>
        <v>0</v>
      </c>
      <c r="M106" s="38">
        <f>SUM(M107:M110)</f>
        <v>0</v>
      </c>
      <c r="N106" s="38">
        <f t="shared" si="14"/>
        <v>0</v>
      </c>
      <c r="O106" s="38">
        <f>+ABRIL2021!Q106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+ABRIL2021!K107</f>
        <v>0</v>
      </c>
      <c r="J107" s="38"/>
      <c r="K107" s="38">
        <f t="shared" si="13"/>
        <v>0</v>
      </c>
      <c r="L107" s="38">
        <f>+ABRIL2021!N107</f>
        <v>0</v>
      </c>
      <c r="M107" s="38"/>
      <c r="N107" s="38">
        <f t="shared" si="14"/>
        <v>0</v>
      </c>
      <c r="O107" s="38">
        <f>+ABRIL2021!Q107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+ABRIL2021!K108</f>
        <v>0</v>
      </c>
      <c r="J108" s="38"/>
      <c r="K108" s="38">
        <f t="shared" si="13"/>
        <v>0</v>
      </c>
      <c r="L108" s="38">
        <f>+ABRIL2021!N108</f>
        <v>0</v>
      </c>
      <c r="M108" s="38"/>
      <c r="N108" s="38">
        <f t="shared" si="14"/>
        <v>0</v>
      </c>
      <c r="O108" s="38">
        <f>+ABRIL2021!Q108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+ABRIL2021!K109</f>
        <v>0</v>
      </c>
      <c r="J109" s="38"/>
      <c r="K109" s="38">
        <f t="shared" si="13"/>
        <v>0</v>
      </c>
      <c r="L109" s="38">
        <f>+ABRIL2021!N109</f>
        <v>0</v>
      </c>
      <c r="M109" s="38"/>
      <c r="N109" s="38">
        <f t="shared" si="14"/>
        <v>0</v>
      </c>
      <c r="O109" s="38">
        <f>+ABRIL2021!Q109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+ABRIL2021!K110</f>
        <v>0</v>
      </c>
      <c r="J110" s="38"/>
      <c r="K110" s="38">
        <f t="shared" si="13"/>
        <v>0</v>
      </c>
      <c r="L110" s="38">
        <f>+ABRIL2021!N110</f>
        <v>0</v>
      </c>
      <c r="M110" s="38"/>
      <c r="N110" s="38">
        <f t="shared" si="14"/>
        <v>0</v>
      </c>
      <c r="O110" s="38">
        <f>+ABRIL2021!Q110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0</v>
      </c>
      <c r="F111" s="38">
        <f>SUM(F112:F119)</f>
        <v>0</v>
      </c>
      <c r="G111" s="38">
        <f>SUM(G112:G119)</f>
        <v>0</v>
      </c>
      <c r="H111" s="64">
        <f t="shared" si="12"/>
        <v>13769717</v>
      </c>
      <c r="I111" s="38">
        <f>+ABRIL2021!K111</f>
        <v>3918466</v>
      </c>
      <c r="J111" s="38">
        <f>SUM(J112:J119)</f>
        <v>685730</v>
      </c>
      <c r="K111" s="38">
        <f t="shared" si="13"/>
        <v>4604196</v>
      </c>
      <c r="L111" s="38">
        <f>+ABRIL2021!N111</f>
        <v>3232736</v>
      </c>
      <c r="M111" s="38">
        <f>SUM(M112:M119)</f>
        <v>1371460</v>
      </c>
      <c r="N111" s="38">
        <f t="shared" si="14"/>
        <v>4604196</v>
      </c>
      <c r="O111" s="38">
        <f>+ABRIL2021!Q111</f>
        <v>2569439</v>
      </c>
      <c r="P111" s="38">
        <f>SUM(P112:P119)</f>
        <v>1371460</v>
      </c>
      <c r="Q111" s="38">
        <f t="shared" si="15"/>
        <v>3940899</v>
      </c>
      <c r="R111" s="39">
        <f t="shared" si="10"/>
        <v>9165521</v>
      </c>
      <c r="S111" s="40">
        <f t="shared" si="11"/>
        <v>663297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+ABRIL2021!K112</f>
        <v>0</v>
      </c>
      <c r="J112" s="38"/>
      <c r="K112" s="38">
        <f t="shared" si="13"/>
        <v>0</v>
      </c>
      <c r="L112" s="38">
        <f>+ABRIL2021!N112</f>
        <v>0</v>
      </c>
      <c r="M112" s="38"/>
      <c r="N112" s="38">
        <f t="shared" si="14"/>
        <v>0</v>
      </c>
      <c r="O112" s="38">
        <f>+ABRIL2021!Q112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+ABRIL2021!K113</f>
        <v>1692920</v>
      </c>
      <c r="J113" s="38">
        <v>423230</v>
      </c>
      <c r="K113" s="38">
        <f t="shared" si="13"/>
        <v>2116150</v>
      </c>
      <c r="L113" s="38">
        <f>+ABRIL2021!N113</f>
        <v>1269690</v>
      </c>
      <c r="M113" s="38">
        <v>846460</v>
      </c>
      <c r="N113" s="38">
        <f t="shared" si="14"/>
        <v>2116150</v>
      </c>
      <c r="O113" s="38">
        <f>+ABRIL2021!Q113</f>
        <v>1269690</v>
      </c>
      <c r="P113" s="38">
        <v>846460</v>
      </c>
      <c r="Q113" s="38">
        <f t="shared" si="15"/>
        <v>2116150</v>
      </c>
      <c r="R113" s="39">
        <f t="shared" si="10"/>
        <v>2962610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+ABRIL2021!K114</f>
        <v>994946</v>
      </c>
      <c r="J114" s="38"/>
      <c r="K114" s="38">
        <f t="shared" si="13"/>
        <v>994946</v>
      </c>
      <c r="L114" s="38">
        <f>+ABRIL2021!N114</f>
        <v>994946</v>
      </c>
      <c r="M114" s="38"/>
      <c r="N114" s="38">
        <f t="shared" si="14"/>
        <v>994946</v>
      </c>
      <c r="O114" s="38">
        <f>+ABRIL2021!Q114</f>
        <v>331649</v>
      </c>
      <c r="P114" s="38"/>
      <c r="Q114" s="38">
        <f t="shared" si="15"/>
        <v>331649</v>
      </c>
      <c r="R114" s="39">
        <f t="shared" si="10"/>
        <v>2984837</v>
      </c>
      <c r="S114" s="40">
        <f t="shared" si="11"/>
        <v>663297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/>
      <c r="H115" s="64">
        <f t="shared" si="12"/>
        <v>1387200</v>
      </c>
      <c r="I115" s="38">
        <f>+ABRIL2021!K115</f>
        <v>403200</v>
      </c>
      <c r="J115" s="38">
        <v>86000</v>
      </c>
      <c r="K115" s="38">
        <f t="shared" si="13"/>
        <v>489200</v>
      </c>
      <c r="L115" s="38">
        <f>+ABRIL2021!N115</f>
        <v>317200</v>
      </c>
      <c r="M115" s="38">
        <v>172000</v>
      </c>
      <c r="N115" s="38">
        <f t="shared" si="14"/>
        <v>489200</v>
      </c>
      <c r="O115" s="38">
        <f>+ABRIL2021!Q115</f>
        <v>317200</v>
      </c>
      <c r="P115" s="38">
        <v>172000</v>
      </c>
      <c r="Q115" s="38">
        <f t="shared" si="15"/>
        <v>489200</v>
      </c>
      <c r="R115" s="39">
        <f t="shared" si="10"/>
        <v>898000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+ABRIL2021!K116</f>
        <v>0</v>
      </c>
      <c r="J116" s="38"/>
      <c r="K116" s="38">
        <f t="shared" si="13"/>
        <v>0</v>
      </c>
      <c r="L116" s="38">
        <f>+ABRIL2021!N116</f>
        <v>0</v>
      </c>
      <c r="M116" s="38"/>
      <c r="N116" s="38">
        <f t="shared" si="14"/>
        <v>0</v>
      </c>
      <c r="O116" s="38">
        <f>+ABRIL2021!Q116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/>
      <c r="F117" s="38"/>
      <c r="G117" s="38"/>
      <c r="H117" s="64">
        <f t="shared" si="12"/>
        <v>477574</v>
      </c>
      <c r="I117" s="38">
        <f>+ABRIL2021!K117</f>
        <v>0</v>
      </c>
      <c r="J117" s="38"/>
      <c r="K117" s="38">
        <f t="shared" si="13"/>
        <v>0</v>
      </c>
      <c r="L117" s="38">
        <f>+ABRIL2021!N117</f>
        <v>0</v>
      </c>
      <c r="M117" s="38"/>
      <c r="N117" s="38">
        <f t="shared" si="14"/>
        <v>0</v>
      </c>
      <c r="O117" s="38">
        <f>+ABRIL2021!Q117</f>
        <v>0</v>
      </c>
      <c r="P117" s="38"/>
      <c r="Q117" s="38">
        <f t="shared" si="15"/>
        <v>0</v>
      </c>
      <c r="R117" s="39">
        <f t="shared" ref="R117" si="17">+H117-K117</f>
        <v>477574</v>
      </c>
      <c r="S117" s="40">
        <f t="shared" ref="S117" si="18">+N117-Q117</f>
        <v>0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+ABRIL2021!K118</f>
        <v>496400</v>
      </c>
      <c r="J118" s="38">
        <v>105900</v>
      </c>
      <c r="K118" s="38">
        <f t="shared" si="13"/>
        <v>602300</v>
      </c>
      <c r="L118" s="38">
        <f>+ABRIL2021!N118</f>
        <v>390500</v>
      </c>
      <c r="M118" s="38">
        <v>211800</v>
      </c>
      <c r="N118" s="38">
        <f t="shared" si="14"/>
        <v>602300</v>
      </c>
      <c r="O118" s="38">
        <f>+ABRIL2021!Q118</f>
        <v>390500</v>
      </c>
      <c r="P118" s="38">
        <v>211800</v>
      </c>
      <c r="Q118" s="38">
        <f t="shared" si="15"/>
        <v>602300</v>
      </c>
      <c r="R118" s="39">
        <f t="shared" si="10"/>
        <v>1105300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/>
      <c r="F119" s="38"/>
      <c r="G119" s="38"/>
      <c r="H119" s="64">
        <f t="shared" si="12"/>
        <v>1138800</v>
      </c>
      <c r="I119" s="38">
        <f>+ABRIL2021!K119</f>
        <v>331000</v>
      </c>
      <c r="J119" s="38">
        <v>70600</v>
      </c>
      <c r="K119" s="38">
        <f t="shared" si="13"/>
        <v>401600</v>
      </c>
      <c r="L119" s="38">
        <f>+ABRIL2021!N119</f>
        <v>260400</v>
      </c>
      <c r="M119" s="38">
        <v>141200</v>
      </c>
      <c r="N119" s="38">
        <f t="shared" si="14"/>
        <v>401600</v>
      </c>
      <c r="O119" s="38">
        <f>+ABRIL2021!Q119</f>
        <v>260400</v>
      </c>
      <c r="P119" s="38">
        <v>141200</v>
      </c>
      <c r="Q119" s="38">
        <f t="shared" si="15"/>
        <v>401600</v>
      </c>
      <c r="R119" s="39">
        <f t="shared" si="10"/>
        <v>737200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203583180.05000001</v>
      </c>
      <c r="E120" s="29">
        <f>+E121+E144+E172</f>
        <v>1000000</v>
      </c>
      <c r="F120" s="29">
        <f>+F121+F144+F172</f>
        <v>0</v>
      </c>
      <c r="G120" s="29">
        <f>+G121+G144+G172</f>
        <v>6000000</v>
      </c>
      <c r="H120" s="65">
        <f t="shared" si="12"/>
        <v>539393290.04999995</v>
      </c>
      <c r="I120" s="29">
        <f>+ABRIL2021!K120</f>
        <v>215126719.99000001</v>
      </c>
      <c r="J120" s="29">
        <f>+J121+J144+J172</f>
        <v>35598187</v>
      </c>
      <c r="K120" s="29">
        <f t="shared" si="13"/>
        <v>250724906.99000001</v>
      </c>
      <c r="L120" s="29">
        <f>+ABRIL2021!N120</f>
        <v>101313415.98999999</v>
      </c>
      <c r="M120" s="29">
        <f>+M121+M144+M172</f>
        <v>29121699</v>
      </c>
      <c r="N120" s="29">
        <f t="shared" si="14"/>
        <v>130435114.98999999</v>
      </c>
      <c r="O120" s="29">
        <f>+ABRIL2021!Q120</f>
        <v>49392227.990000002</v>
      </c>
      <c r="P120" s="29">
        <f>+P121+P144+P172</f>
        <v>29121699</v>
      </c>
      <c r="Q120" s="29">
        <f t="shared" si="15"/>
        <v>78513926.99000001</v>
      </c>
      <c r="R120" s="35">
        <f t="shared" si="10"/>
        <v>288668383.05999994</v>
      </c>
      <c r="S120" s="36">
        <f t="shared" si="11"/>
        <v>51921187.999999985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0</v>
      </c>
      <c r="F121" s="29">
        <f>+F122+F130+F142</f>
        <v>0</v>
      </c>
      <c r="G121" s="29">
        <f>+G122+G130+G142</f>
        <v>0</v>
      </c>
      <c r="H121" s="65">
        <f t="shared" si="12"/>
        <v>164324069.05000001</v>
      </c>
      <c r="I121" s="29">
        <f>+ABRIL2021!K121</f>
        <v>78558960.99000001</v>
      </c>
      <c r="J121" s="29">
        <f>+J122+J130+J142</f>
        <v>11724967</v>
      </c>
      <c r="K121" s="29">
        <f t="shared" si="13"/>
        <v>90283927.99000001</v>
      </c>
      <c r="L121" s="29">
        <f>+ABRIL2021!N121</f>
        <v>27033156.990000002</v>
      </c>
      <c r="M121" s="29">
        <f>+M122+M130+M142</f>
        <v>15848479</v>
      </c>
      <c r="N121" s="29">
        <f t="shared" si="14"/>
        <v>42881635.990000002</v>
      </c>
      <c r="O121" s="29">
        <f>+ABRIL2021!Q121</f>
        <v>27033156.990000002</v>
      </c>
      <c r="P121" s="29">
        <f>+P122+P130+P142</f>
        <v>15848479</v>
      </c>
      <c r="Q121" s="29">
        <f t="shared" si="15"/>
        <v>42881635.990000002</v>
      </c>
      <c r="R121" s="35">
        <f t="shared" si="10"/>
        <v>74040141.060000002</v>
      </c>
      <c r="S121" s="36">
        <f t="shared" si="11"/>
        <v>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12"/>
        <v>46318792.049999997</v>
      </c>
      <c r="I122" s="29">
        <f>+ABRIL2021!K122</f>
        <v>593322</v>
      </c>
      <c r="J122" s="29">
        <f>+J123+J124+J129</f>
        <v>6000000</v>
      </c>
      <c r="K122" s="29">
        <f t="shared" si="13"/>
        <v>6593322</v>
      </c>
      <c r="L122" s="29">
        <f>+ABRIL2021!N122</f>
        <v>593322</v>
      </c>
      <c r="M122" s="29">
        <f>+M123+M124+M129</f>
        <v>0</v>
      </c>
      <c r="N122" s="29">
        <f t="shared" si="14"/>
        <v>593322</v>
      </c>
      <c r="O122" s="29">
        <f>+ABRIL2021!Q122</f>
        <v>593322</v>
      </c>
      <c r="P122" s="29">
        <f>+P123+P124+P129</f>
        <v>0</v>
      </c>
      <c r="Q122" s="29">
        <f t="shared" si="15"/>
        <v>593322</v>
      </c>
      <c r="R122" s="35">
        <f t="shared" si="10"/>
        <v>39725470.049999997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+ABRIL2021!K123</f>
        <v>593322</v>
      </c>
      <c r="J123" s="38"/>
      <c r="K123" s="38">
        <f t="shared" si="13"/>
        <v>593322</v>
      </c>
      <c r="L123" s="38">
        <f>+ABRIL2021!N123</f>
        <v>593322</v>
      </c>
      <c r="M123" s="38"/>
      <c r="N123" s="38">
        <f t="shared" si="14"/>
        <v>593322</v>
      </c>
      <c r="O123" s="38">
        <f>+ABRIL2021!Q123</f>
        <v>593322</v>
      </c>
      <c r="P123" s="38"/>
      <c r="Q123" s="38">
        <f t="shared" si="15"/>
        <v>593322</v>
      </c>
      <c r="R123" s="39">
        <f t="shared" si="10"/>
        <v>34725470.049999997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12"/>
        <v>10000000</v>
      </c>
      <c r="I124" s="38">
        <f>+ABRIL2021!K124</f>
        <v>0</v>
      </c>
      <c r="J124" s="38">
        <f>SUM(J125:J128)</f>
        <v>6000000</v>
      </c>
      <c r="K124" s="38">
        <f t="shared" si="13"/>
        <v>6000000</v>
      </c>
      <c r="L124" s="38">
        <f>+ABRIL2021!N124</f>
        <v>0</v>
      </c>
      <c r="M124" s="38">
        <f>SUM(M125:M128)</f>
        <v>0</v>
      </c>
      <c r="N124" s="38">
        <f t="shared" si="14"/>
        <v>0</v>
      </c>
      <c r="O124" s="38">
        <f>+ABRIL2021!Q124</f>
        <v>0</v>
      </c>
      <c r="P124" s="38">
        <f>SUM(P125:P128)</f>
        <v>0</v>
      </c>
      <c r="Q124" s="38">
        <f t="shared" si="15"/>
        <v>0</v>
      </c>
      <c r="R124" s="39">
        <f t="shared" si="10"/>
        <v>4000000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+ABRIL2021!K125</f>
        <v>0</v>
      </c>
      <c r="J125" s="38"/>
      <c r="K125" s="38">
        <f t="shared" si="13"/>
        <v>0</v>
      </c>
      <c r="L125" s="38">
        <f>+ABRIL2021!N125</f>
        <v>0</v>
      </c>
      <c r="M125" s="38"/>
      <c r="N125" s="38">
        <f t="shared" si="14"/>
        <v>0</v>
      </c>
      <c r="O125" s="38">
        <f>+ABRIL2021!Q125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+ABRIL2021!K126</f>
        <v>0</v>
      </c>
      <c r="J126" s="38">
        <v>4000000</v>
      </c>
      <c r="K126" s="38">
        <f t="shared" si="13"/>
        <v>4000000</v>
      </c>
      <c r="L126" s="38">
        <f>+ABRIL2021!N126</f>
        <v>0</v>
      </c>
      <c r="M126" s="38"/>
      <c r="N126" s="38">
        <f t="shared" si="14"/>
        <v>0</v>
      </c>
      <c r="O126" s="38">
        <f>+ABRIL2021!Q126</f>
        <v>0</v>
      </c>
      <c r="P126" s="38"/>
      <c r="Q126" s="38">
        <f t="shared" si="15"/>
        <v>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12"/>
        <v>4000000</v>
      </c>
      <c r="I127" s="38">
        <f>+ABRIL2021!K127</f>
        <v>0</v>
      </c>
      <c r="J127" s="38"/>
      <c r="K127" s="38">
        <f t="shared" si="13"/>
        <v>0</v>
      </c>
      <c r="L127" s="38">
        <f>+ABRIL2021!N127</f>
        <v>0</v>
      </c>
      <c r="M127" s="38"/>
      <c r="N127" s="38">
        <f t="shared" si="14"/>
        <v>0</v>
      </c>
      <c r="O127" s="38">
        <f>+ABRIL2021!Q127</f>
        <v>0</v>
      </c>
      <c r="P127" s="38"/>
      <c r="Q127" s="38">
        <f t="shared" si="15"/>
        <v>0</v>
      </c>
      <c r="R127" s="39">
        <f t="shared" si="10"/>
        <v>4000000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+ABRIL2021!K128</f>
        <v>0</v>
      </c>
      <c r="J128" s="38">
        <v>2000000</v>
      </c>
      <c r="K128" s="38">
        <f t="shared" si="13"/>
        <v>2000000</v>
      </c>
      <c r="L128" s="38">
        <f>+ABRIL2021!N128</f>
        <v>0</v>
      </c>
      <c r="M128" s="38"/>
      <c r="N128" s="38">
        <f t="shared" si="14"/>
        <v>0</v>
      </c>
      <c r="O128" s="38">
        <f>+ABRIL2021!Q128</f>
        <v>0</v>
      </c>
      <c r="P128" s="38"/>
      <c r="Q128" s="38">
        <f t="shared" si="15"/>
        <v>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12"/>
        <v>1000000</v>
      </c>
      <c r="I129" s="38">
        <f>+ABRIL2021!K129</f>
        <v>0</v>
      </c>
      <c r="J129" s="38"/>
      <c r="K129" s="38">
        <f t="shared" si="13"/>
        <v>0</v>
      </c>
      <c r="L129" s="38">
        <f>+ABRIL2021!N129</f>
        <v>0</v>
      </c>
      <c r="M129" s="38"/>
      <c r="N129" s="38">
        <f t="shared" si="14"/>
        <v>0</v>
      </c>
      <c r="O129" s="38">
        <f>+ABRIL2021!Q129</f>
        <v>0</v>
      </c>
      <c r="P129" s="38"/>
      <c r="Q129" s="38">
        <f t="shared" si="15"/>
        <v>0</v>
      </c>
      <c r="R129" s="39">
        <f t="shared" si="10"/>
        <v>1000000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+ABRIL2021!K130</f>
        <v>77965638.99000001</v>
      </c>
      <c r="J130" s="29">
        <f>SUM(J131:J141)</f>
        <v>1478806</v>
      </c>
      <c r="K130" s="29">
        <f t="shared" si="13"/>
        <v>79444444.99000001</v>
      </c>
      <c r="L130" s="29">
        <f>+ABRIL2021!N130</f>
        <v>26439834.990000002</v>
      </c>
      <c r="M130" s="29">
        <f>SUM(M131:M141)</f>
        <v>11602318</v>
      </c>
      <c r="N130" s="29">
        <f t="shared" si="14"/>
        <v>38042152.990000002</v>
      </c>
      <c r="O130" s="29">
        <f>+ABRIL2021!Q130</f>
        <v>26439834.990000002</v>
      </c>
      <c r="P130" s="29">
        <f>SUM(P131:P141)</f>
        <v>11602318</v>
      </c>
      <c r="Q130" s="29">
        <f t="shared" si="15"/>
        <v>38042152.990000002</v>
      </c>
      <c r="R130" s="35">
        <f t="shared" si="10"/>
        <v>33560832.00999999</v>
      </c>
      <c r="S130" s="36">
        <f t="shared" si="11"/>
        <v>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+ABRIL2021!K131</f>
        <v>1980000</v>
      </c>
      <c r="J131" s="38">
        <v>660000</v>
      </c>
      <c r="K131" s="38">
        <f t="shared" si="13"/>
        <v>2640000</v>
      </c>
      <c r="L131" s="38">
        <f>+ABRIL2021!N131</f>
        <v>1980000</v>
      </c>
      <c r="M131" s="38"/>
      <c r="N131" s="38">
        <f t="shared" si="14"/>
        <v>1980000</v>
      </c>
      <c r="O131" s="38">
        <f>+ABRIL2021!Q131</f>
        <v>1980000</v>
      </c>
      <c r="P131" s="38"/>
      <c r="Q131" s="38">
        <f t="shared" si="15"/>
        <v>1980000</v>
      </c>
      <c r="R131" s="39">
        <f t="shared" si="10"/>
        <v>17360000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+ABRIL2021!K132</f>
        <v>2954661</v>
      </c>
      <c r="J132" s="38">
        <v>721058</v>
      </c>
      <c r="K132" s="38">
        <f t="shared" si="13"/>
        <v>3675719</v>
      </c>
      <c r="L132" s="38">
        <f>+ABRIL2021!N132</f>
        <v>2954661</v>
      </c>
      <c r="M132" s="38">
        <v>721058</v>
      </c>
      <c r="N132" s="38">
        <f t="shared" si="14"/>
        <v>3675719</v>
      </c>
      <c r="O132" s="38">
        <f>+ABRIL2021!Q132</f>
        <v>2954661</v>
      </c>
      <c r="P132" s="38">
        <v>721058</v>
      </c>
      <c r="Q132" s="38">
        <f t="shared" si="15"/>
        <v>3675719</v>
      </c>
      <c r="R132" s="39">
        <f t="shared" si="10"/>
        <v>3324281</v>
      </c>
      <c r="S132" s="40">
        <f t="shared" si="11"/>
        <v>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+ABRIL2021!K133</f>
        <v>3884850</v>
      </c>
      <c r="J133" s="38"/>
      <c r="K133" s="38">
        <f t="shared" si="13"/>
        <v>3884850</v>
      </c>
      <c r="L133" s="38">
        <f>+ABRIL2021!N133</f>
        <v>3884850</v>
      </c>
      <c r="M133" s="38"/>
      <c r="N133" s="38">
        <f t="shared" si="14"/>
        <v>3884850</v>
      </c>
      <c r="O133" s="38">
        <f>+ABRIL2021!Q133</f>
        <v>3884850</v>
      </c>
      <c r="P133" s="38"/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+ABRIL2021!K134</f>
        <v>0</v>
      </c>
      <c r="J134" s="38"/>
      <c r="K134" s="38">
        <f t="shared" si="13"/>
        <v>0</v>
      </c>
      <c r="L134" s="38">
        <f>+ABRIL2021!N134</f>
        <v>0</v>
      </c>
      <c r="M134" s="38"/>
      <c r="N134" s="38">
        <f t="shared" si="14"/>
        <v>0</v>
      </c>
      <c r="O134" s="38">
        <f>+ABRIL2021!Q134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+ABRIL2021!K135</f>
        <v>0</v>
      </c>
      <c r="J135" s="38"/>
      <c r="K135" s="38">
        <f t="shared" si="13"/>
        <v>0</v>
      </c>
      <c r="L135" s="38">
        <f>+ABRIL2021!N135</f>
        <v>0</v>
      </c>
      <c r="M135" s="38"/>
      <c r="N135" s="38">
        <f t="shared" si="14"/>
        <v>0</v>
      </c>
      <c r="O135" s="38">
        <f>+ABRIL2021!Q135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+ABRIL2021!K136</f>
        <v>0</v>
      </c>
      <c r="J136" s="38"/>
      <c r="K136" s="38">
        <f t="shared" si="13"/>
        <v>0</v>
      </c>
      <c r="L136" s="38">
        <f>+ABRIL2021!N136</f>
        <v>0</v>
      </c>
      <c r="M136" s="38"/>
      <c r="N136" s="38">
        <f t="shared" si="14"/>
        <v>0</v>
      </c>
      <c r="O136" s="38">
        <f>+ABRIL2021!Q136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+ABRIL2021!K137</f>
        <v>67701072</v>
      </c>
      <c r="J137" s="38"/>
      <c r="K137" s="38">
        <f t="shared" si="13"/>
        <v>67701072</v>
      </c>
      <c r="L137" s="38">
        <f>+ABRIL2021!N137</f>
        <v>16175268</v>
      </c>
      <c r="M137" s="38">
        <v>10783512</v>
      </c>
      <c r="N137" s="38">
        <f t="shared" si="14"/>
        <v>26958780</v>
      </c>
      <c r="O137" s="38">
        <f>+ABRIL2021!Q137</f>
        <v>16175268</v>
      </c>
      <c r="P137" s="38">
        <v>10783512</v>
      </c>
      <c r="Q137" s="38">
        <f t="shared" si="15"/>
        <v>26958780</v>
      </c>
      <c r="R137" s="39">
        <f t="shared" si="10"/>
        <v>1000000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+ABRIL2021!K138</f>
        <v>0</v>
      </c>
      <c r="J138" s="38"/>
      <c r="K138" s="38">
        <f t="shared" si="13"/>
        <v>0</v>
      </c>
      <c r="L138" s="38">
        <f>+ABRIL2021!N138</f>
        <v>0</v>
      </c>
      <c r="M138" s="38"/>
      <c r="N138" s="38">
        <f t="shared" si="14"/>
        <v>0</v>
      </c>
      <c r="O138" s="38">
        <f>+ABRIL2021!Q138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+ABRIL2021!K139</f>
        <v>1428555.99</v>
      </c>
      <c r="J139" s="38">
        <v>97748</v>
      </c>
      <c r="K139" s="38">
        <f t="shared" si="13"/>
        <v>1526303.99</v>
      </c>
      <c r="L139" s="38">
        <f>+ABRIL2021!N139</f>
        <v>1428555.99</v>
      </c>
      <c r="M139" s="38">
        <v>97748</v>
      </c>
      <c r="N139" s="38">
        <f t="shared" si="14"/>
        <v>1526303.99</v>
      </c>
      <c r="O139" s="38">
        <f>+ABRIL2021!Q139</f>
        <v>1428555.99</v>
      </c>
      <c r="P139" s="38">
        <v>97748</v>
      </c>
      <c r="Q139" s="38">
        <f t="shared" si="15"/>
        <v>1526303.99</v>
      </c>
      <c r="R139" s="39">
        <f t="shared" si="10"/>
        <v>2177901.0099999998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+ABRIL2021!K140</f>
        <v>0</v>
      </c>
      <c r="J140" s="38"/>
      <c r="K140" s="38">
        <f t="shared" si="13"/>
        <v>0</v>
      </c>
      <c r="L140" s="38">
        <f>+ABRIL2021!N140</f>
        <v>0</v>
      </c>
      <c r="M140" s="38"/>
      <c r="N140" s="38">
        <f t="shared" si="14"/>
        <v>0</v>
      </c>
      <c r="O140" s="38">
        <f>+ABRIL2021!Q140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+ABRIL2021!K141</f>
        <v>16500</v>
      </c>
      <c r="J141" s="38"/>
      <c r="K141" s="38">
        <f t="shared" si="13"/>
        <v>16500</v>
      </c>
      <c r="L141" s="38">
        <f>+ABRIL2021!N141</f>
        <v>16500</v>
      </c>
      <c r="M141" s="38"/>
      <c r="N141" s="38">
        <f t="shared" si="14"/>
        <v>16500</v>
      </c>
      <c r="O141" s="38">
        <f>+ABRIL2021!Q141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0</v>
      </c>
      <c r="F142" s="29">
        <f>+F143</f>
        <v>0</v>
      </c>
      <c r="G142" s="29">
        <f>+G143</f>
        <v>0</v>
      </c>
      <c r="H142" s="65">
        <f t="shared" si="12"/>
        <v>5000000</v>
      </c>
      <c r="I142" s="29">
        <f>+ABRIL2021!K142</f>
        <v>0</v>
      </c>
      <c r="J142" s="29">
        <f>+J143</f>
        <v>4246161</v>
      </c>
      <c r="K142" s="29">
        <f t="shared" si="13"/>
        <v>4246161</v>
      </c>
      <c r="L142" s="29">
        <f>+ABRIL2021!N142</f>
        <v>0</v>
      </c>
      <c r="M142" s="29">
        <f>+M143</f>
        <v>4246161</v>
      </c>
      <c r="N142" s="29">
        <f t="shared" si="14"/>
        <v>4246161</v>
      </c>
      <c r="O142" s="29">
        <f>+ABRIL2021!Q142</f>
        <v>0</v>
      </c>
      <c r="P142" s="29">
        <f>+P143</f>
        <v>4246161</v>
      </c>
      <c r="Q142" s="29">
        <f t="shared" si="15"/>
        <v>4246161</v>
      </c>
      <c r="R142" s="35">
        <f t="shared" ref="R142:R205" si="19">+H142-K142</f>
        <v>753839</v>
      </c>
      <c r="S142" s="36">
        <f t="shared" ref="S142:S205" si="20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/>
      <c r="F143" s="38"/>
      <c r="G143" s="38"/>
      <c r="H143" s="64">
        <f t="shared" ref="H143:H206" si="21">+C143+D143+E143-F143-G143</f>
        <v>5000000</v>
      </c>
      <c r="I143" s="38">
        <f>+ABRIL2021!K143</f>
        <v>0</v>
      </c>
      <c r="J143" s="38">
        <v>4246161</v>
      </c>
      <c r="K143" s="38">
        <f t="shared" ref="K143:K206" si="22">+I143+J143</f>
        <v>4246161</v>
      </c>
      <c r="L143" s="38">
        <f>+ABRIL2021!N143</f>
        <v>0</v>
      </c>
      <c r="M143" s="38">
        <v>4246161</v>
      </c>
      <c r="N143" s="38">
        <f t="shared" ref="N143:N206" si="23">+L143+M143</f>
        <v>4246161</v>
      </c>
      <c r="O143" s="38">
        <f>+ABRIL2021!Q143</f>
        <v>0</v>
      </c>
      <c r="P143" s="38">
        <v>4246161</v>
      </c>
      <c r="Q143" s="38">
        <f t="shared" ref="Q143:Q206" si="24">+O143+P143</f>
        <v>4246161</v>
      </c>
      <c r="R143" s="39">
        <f t="shared" si="19"/>
        <v>753839</v>
      </c>
      <c r="S143" s="40">
        <f t="shared" si="20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169264388</v>
      </c>
      <c r="E144" s="29">
        <f>+E145+E158</f>
        <v>1000000</v>
      </c>
      <c r="F144" s="29">
        <f>+F145+F158</f>
        <v>0</v>
      </c>
      <c r="G144" s="29">
        <f>+G145+G158</f>
        <v>6000000</v>
      </c>
      <c r="H144" s="65">
        <f t="shared" si="21"/>
        <v>372069221</v>
      </c>
      <c r="I144" s="29">
        <f>+ABRIL2021!K144</f>
        <v>136567759</v>
      </c>
      <c r="J144" s="29">
        <f>+J145+J158</f>
        <v>23873220</v>
      </c>
      <c r="K144" s="29">
        <f t="shared" si="22"/>
        <v>160440979</v>
      </c>
      <c r="L144" s="29">
        <f>+ABRIL2021!N144</f>
        <v>74280259</v>
      </c>
      <c r="M144" s="29">
        <f>+M145+M158</f>
        <v>13273220</v>
      </c>
      <c r="N144" s="29">
        <f t="shared" si="23"/>
        <v>87553479</v>
      </c>
      <c r="O144" s="29">
        <f>+ABRIL2021!Q144</f>
        <v>22359071</v>
      </c>
      <c r="P144" s="29">
        <f>+P145+P158</f>
        <v>13273220</v>
      </c>
      <c r="Q144" s="29">
        <f t="shared" si="24"/>
        <v>35632291</v>
      </c>
      <c r="R144" s="35">
        <f t="shared" si="19"/>
        <v>211628242</v>
      </c>
      <c r="S144" s="36">
        <f t="shared" si="20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158672188</v>
      </c>
      <c r="E145" s="29">
        <f>+E146+E148</f>
        <v>1000000</v>
      </c>
      <c r="F145" s="29">
        <f>+F146+F148</f>
        <v>0</v>
      </c>
      <c r="G145" s="29">
        <f>+G146+G148</f>
        <v>0</v>
      </c>
      <c r="H145" s="65">
        <f t="shared" si="21"/>
        <v>207672188</v>
      </c>
      <c r="I145" s="29">
        <f>+ABRIL2021!K145</f>
        <v>76721188</v>
      </c>
      <c r="J145" s="29">
        <f>+J146+J148</f>
        <v>17240000</v>
      </c>
      <c r="K145" s="29">
        <f t="shared" si="22"/>
        <v>93961188</v>
      </c>
      <c r="L145" s="29">
        <f>+ABRIL2021!N145</f>
        <v>56766188</v>
      </c>
      <c r="M145" s="29">
        <f>+M146+M148</f>
        <v>0</v>
      </c>
      <c r="N145" s="29">
        <f t="shared" si="23"/>
        <v>56766188</v>
      </c>
      <c r="O145" s="29">
        <f>+ABRIL2021!Q145</f>
        <v>4845000</v>
      </c>
      <c r="P145" s="29">
        <f>+P146+P148</f>
        <v>0</v>
      </c>
      <c r="Q145" s="29">
        <f t="shared" si="24"/>
        <v>4845000</v>
      </c>
      <c r="R145" s="35">
        <f t="shared" si="19"/>
        <v>113711000</v>
      </c>
      <c r="S145" s="36">
        <f t="shared" si="20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v>11837550</v>
      </c>
      <c r="E146" s="38">
        <v>1000000</v>
      </c>
      <c r="F146" s="38">
        <f>+F147</f>
        <v>0</v>
      </c>
      <c r="G146" s="38"/>
      <c r="H146" s="64">
        <f t="shared" si="21"/>
        <v>22837550</v>
      </c>
      <c r="I146" s="38">
        <f>+ABRIL2021!K146</f>
        <v>3000000</v>
      </c>
      <c r="J146" s="38">
        <v>15240000</v>
      </c>
      <c r="K146" s="38">
        <f t="shared" si="22"/>
        <v>18240000</v>
      </c>
      <c r="L146" s="38">
        <f>+ABRIL2021!N146</f>
        <v>0</v>
      </c>
      <c r="M146" s="38"/>
      <c r="N146" s="38">
        <f t="shared" si="23"/>
        <v>0</v>
      </c>
      <c r="O146" s="38">
        <f>+ABRIL2021!Q146</f>
        <v>0</v>
      </c>
      <c r="P146" s="38"/>
      <c r="Q146" s="38">
        <f t="shared" si="24"/>
        <v>0</v>
      </c>
      <c r="R146" s="39">
        <f t="shared" si="19"/>
        <v>4597550</v>
      </c>
      <c r="S146" s="40">
        <f t="shared" si="20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21"/>
        <v>10000000</v>
      </c>
      <c r="I147" s="38">
        <f>+ABRIL2021!K147</f>
        <v>0</v>
      </c>
      <c r="J147" s="38"/>
      <c r="K147" s="38">
        <f t="shared" si="22"/>
        <v>0</v>
      </c>
      <c r="L147" s="38">
        <f>+ABRIL2021!N147</f>
        <v>0</v>
      </c>
      <c r="M147" s="38"/>
      <c r="N147" s="38">
        <f t="shared" si="23"/>
        <v>0</v>
      </c>
      <c r="O147" s="38">
        <f>+ABRIL2021!Q147</f>
        <v>0</v>
      </c>
      <c r="P147" s="38"/>
      <c r="Q147" s="38">
        <f t="shared" si="24"/>
        <v>0</v>
      </c>
      <c r="R147" s="39">
        <f t="shared" si="19"/>
        <v>10000000</v>
      </c>
      <c r="S147" s="40">
        <f t="shared" si="20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146834638</v>
      </c>
      <c r="E148" s="38">
        <f>+E149+E150</f>
        <v>0</v>
      </c>
      <c r="F148" s="38">
        <f>+F149+F150</f>
        <v>0</v>
      </c>
      <c r="G148" s="38">
        <f>+G149+G150</f>
        <v>0</v>
      </c>
      <c r="H148" s="64">
        <f t="shared" si="21"/>
        <v>184834638</v>
      </c>
      <c r="I148" s="38">
        <f>+ABRIL2021!K148</f>
        <v>73721188</v>
      </c>
      <c r="J148" s="38">
        <f>+J149+J150</f>
        <v>2000000</v>
      </c>
      <c r="K148" s="38">
        <f t="shared" si="22"/>
        <v>75721188</v>
      </c>
      <c r="L148" s="38">
        <f>+ABRIL2021!N148</f>
        <v>56766188</v>
      </c>
      <c r="M148" s="38">
        <f>+M149+M150</f>
        <v>0</v>
      </c>
      <c r="N148" s="38">
        <f t="shared" si="23"/>
        <v>56766188</v>
      </c>
      <c r="O148" s="38">
        <f>+ABRIL2021!Q148</f>
        <v>4845000</v>
      </c>
      <c r="P148" s="38">
        <f>+P149+P150</f>
        <v>0</v>
      </c>
      <c r="Q148" s="38">
        <f t="shared" si="24"/>
        <v>4845000</v>
      </c>
      <c r="R148" s="39">
        <f t="shared" si="19"/>
        <v>109113450</v>
      </c>
      <c r="S148" s="40">
        <f t="shared" si="20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</f>
        <v>61921188</v>
      </c>
      <c r="E149" s="38"/>
      <c r="F149" s="38"/>
      <c r="G149" s="38"/>
      <c r="H149" s="64">
        <f t="shared" si="21"/>
        <v>61921188</v>
      </c>
      <c r="I149" s="38">
        <f>+ABRIL2021!K149</f>
        <v>51921188</v>
      </c>
      <c r="J149" s="38"/>
      <c r="K149" s="38">
        <f t="shared" si="22"/>
        <v>51921188</v>
      </c>
      <c r="L149" s="38">
        <f>+ABRIL2021!N149</f>
        <v>51921188</v>
      </c>
      <c r="M149" s="38"/>
      <c r="N149" s="38">
        <f t="shared" si="23"/>
        <v>51921188</v>
      </c>
      <c r="O149" s="38">
        <f>+ABRIL2021!Q149</f>
        <v>0</v>
      </c>
      <c r="P149" s="38"/>
      <c r="Q149" s="38">
        <f t="shared" si="24"/>
        <v>0</v>
      </c>
      <c r="R149" s="39">
        <f t="shared" si="19"/>
        <v>10000000</v>
      </c>
      <c r="S149" s="40">
        <f t="shared" si="20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84913450</v>
      </c>
      <c r="E150" s="38">
        <f>+E151+E152+E153+E154+E155+E156+E157</f>
        <v>0</v>
      </c>
      <c r="F150" s="38">
        <f>+F151+F152+F153+F154+F155+F156+F157</f>
        <v>0</v>
      </c>
      <c r="G150" s="38">
        <f>+G151+G152+G153+G154+G155+G156+G157</f>
        <v>0</v>
      </c>
      <c r="H150" s="64">
        <f t="shared" si="21"/>
        <v>122913450</v>
      </c>
      <c r="I150" s="38">
        <f>+ABRIL2021!K150</f>
        <v>21800000</v>
      </c>
      <c r="J150" s="38">
        <f>+J151+J152+J153+J154+J155+J156+J157</f>
        <v>2000000</v>
      </c>
      <c r="K150" s="38">
        <f t="shared" si="22"/>
        <v>23800000</v>
      </c>
      <c r="L150" s="38">
        <f>+ABRIL2021!N150</f>
        <v>4845000</v>
      </c>
      <c r="M150" s="38">
        <f>+M151+M152+M153+M154+M155+M156+M157</f>
        <v>0</v>
      </c>
      <c r="N150" s="38">
        <f t="shared" si="23"/>
        <v>4845000</v>
      </c>
      <c r="O150" s="38">
        <f>+ABRIL2021!Q150</f>
        <v>4845000</v>
      </c>
      <c r="P150" s="38">
        <f>+P151+P152+P153+P154+P155+P156+P157</f>
        <v>0</v>
      </c>
      <c r="Q150" s="38">
        <f t="shared" si="24"/>
        <v>4845000</v>
      </c>
      <c r="R150" s="39">
        <f t="shared" si="19"/>
        <v>99113450</v>
      </c>
      <c r="S150" s="40">
        <f t="shared" si="20"/>
        <v>0</v>
      </c>
      <c r="U150" s="71" t="s">
        <v>390</v>
      </c>
      <c r="V150" s="113" t="s">
        <v>391</v>
      </c>
      <c r="X150" s="113" t="s">
        <v>392</v>
      </c>
      <c r="Y150" s="113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/>
      <c r="E151" s="38"/>
      <c r="F151" s="38"/>
      <c r="G151" s="38"/>
      <c r="H151" s="64">
        <f t="shared" si="21"/>
        <v>26000000</v>
      </c>
      <c r="I151" s="38">
        <f>+ABRIL2021!K151</f>
        <v>21800000</v>
      </c>
      <c r="J151" s="38"/>
      <c r="K151" s="38">
        <f t="shared" si="22"/>
        <v>21800000</v>
      </c>
      <c r="L151" s="38">
        <f>+ABRIL2021!N151</f>
        <v>4845000</v>
      </c>
      <c r="M151" s="38"/>
      <c r="N151" s="38">
        <f t="shared" si="23"/>
        <v>4845000</v>
      </c>
      <c r="O151" s="38">
        <f>+ABRIL2021!Q151</f>
        <v>4845000</v>
      </c>
      <c r="P151" s="38"/>
      <c r="Q151" s="38">
        <f t="shared" si="24"/>
        <v>4845000</v>
      </c>
      <c r="R151" s="39">
        <f t="shared" si="19"/>
        <v>4200000</v>
      </c>
      <c r="S151" s="40">
        <f t="shared" si="20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/>
      <c r="F152" s="38"/>
      <c r="G152" s="38"/>
      <c r="H152" s="64">
        <f t="shared" si="21"/>
        <v>4000000</v>
      </c>
      <c r="I152" s="38">
        <f>+ABRIL2021!K152</f>
        <v>0</v>
      </c>
      <c r="J152" s="38">
        <v>2000000</v>
      </c>
      <c r="K152" s="38">
        <f t="shared" si="22"/>
        <v>2000000</v>
      </c>
      <c r="L152" s="38">
        <f>+ABRIL2021!N152</f>
        <v>0</v>
      </c>
      <c r="M152" s="38"/>
      <c r="N152" s="38">
        <f t="shared" si="23"/>
        <v>0</v>
      </c>
      <c r="O152" s="38">
        <f>+ABRIL2021!Q152</f>
        <v>0</v>
      </c>
      <c r="P152" s="38"/>
      <c r="Q152" s="38">
        <f t="shared" si="24"/>
        <v>0</v>
      </c>
      <c r="R152" s="39">
        <f t="shared" si="19"/>
        <v>2000000</v>
      </c>
      <c r="S152" s="40">
        <f t="shared" si="20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/>
      <c r="E153" s="38"/>
      <c r="F153" s="38"/>
      <c r="G153" s="38"/>
      <c r="H153" s="64">
        <f t="shared" si="21"/>
        <v>4000000</v>
      </c>
      <c r="I153" s="38">
        <f>+ABRIL2021!K153</f>
        <v>0</v>
      </c>
      <c r="J153" s="38"/>
      <c r="K153" s="38">
        <f t="shared" si="22"/>
        <v>0</v>
      </c>
      <c r="L153" s="38">
        <f>+ABRIL2021!N153</f>
        <v>0</v>
      </c>
      <c r="M153" s="38"/>
      <c r="N153" s="38">
        <f t="shared" si="23"/>
        <v>0</v>
      </c>
      <c r="O153" s="38">
        <f>+ABRIL2021!Q153</f>
        <v>0</v>
      </c>
      <c r="P153" s="38"/>
      <c r="Q153" s="38">
        <f t="shared" si="24"/>
        <v>0</v>
      </c>
      <c r="R153" s="39">
        <f t="shared" si="19"/>
        <v>4000000</v>
      </c>
      <c r="S153" s="40">
        <f t="shared" si="20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/>
      <c r="F154" s="38"/>
      <c r="G154" s="38"/>
      <c r="H154" s="64">
        <f t="shared" si="21"/>
        <v>84913450</v>
      </c>
      <c r="I154" s="38">
        <f>+ABRIL2021!K154</f>
        <v>0</v>
      </c>
      <c r="J154" s="38"/>
      <c r="K154" s="38">
        <f t="shared" si="22"/>
        <v>0</v>
      </c>
      <c r="L154" s="38">
        <f>+ABRIL2021!N154</f>
        <v>0</v>
      </c>
      <c r="M154" s="38"/>
      <c r="N154" s="38">
        <f t="shared" si="23"/>
        <v>0</v>
      </c>
      <c r="O154" s="38">
        <f>+ABRIL2021!Q154</f>
        <v>0</v>
      </c>
      <c r="P154" s="38"/>
      <c r="Q154" s="38">
        <f t="shared" si="24"/>
        <v>0</v>
      </c>
      <c r="R154" s="39">
        <f t="shared" si="19"/>
        <v>84913450</v>
      </c>
      <c r="S154" s="40">
        <f t="shared" si="20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21"/>
        <v>2000000</v>
      </c>
      <c r="I155" s="38">
        <f>+ABRIL2021!K155</f>
        <v>0</v>
      </c>
      <c r="J155" s="38"/>
      <c r="K155" s="38">
        <f t="shared" si="22"/>
        <v>0</v>
      </c>
      <c r="L155" s="38">
        <f>+ABRIL2021!N155</f>
        <v>0</v>
      </c>
      <c r="M155" s="38"/>
      <c r="N155" s="38">
        <f t="shared" si="23"/>
        <v>0</v>
      </c>
      <c r="O155" s="38">
        <f>+ABRIL2021!Q155</f>
        <v>0</v>
      </c>
      <c r="P155" s="38"/>
      <c r="Q155" s="38">
        <f t="shared" si="24"/>
        <v>0</v>
      </c>
      <c r="R155" s="39">
        <f t="shared" si="19"/>
        <v>2000000</v>
      </c>
      <c r="S155" s="40">
        <f t="shared" si="20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21"/>
        <v>2000000</v>
      </c>
      <c r="I156" s="38">
        <f>+ABRIL2021!K156</f>
        <v>0</v>
      </c>
      <c r="J156" s="38"/>
      <c r="K156" s="38">
        <f t="shared" si="22"/>
        <v>0</v>
      </c>
      <c r="L156" s="38">
        <f>+ABRIL2021!N156</f>
        <v>0</v>
      </c>
      <c r="M156" s="38"/>
      <c r="N156" s="38">
        <f t="shared" si="23"/>
        <v>0</v>
      </c>
      <c r="O156" s="38">
        <f>+ABRIL2021!Q156</f>
        <v>0</v>
      </c>
      <c r="P156" s="38"/>
      <c r="Q156" s="38">
        <f t="shared" si="24"/>
        <v>0</v>
      </c>
      <c r="R156" s="39">
        <f t="shared" si="19"/>
        <v>2000000</v>
      </c>
      <c r="S156" s="40">
        <f t="shared" si="20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21"/>
        <v>0</v>
      </c>
      <c r="I157" s="38">
        <f>+ABRIL2021!K157</f>
        <v>0</v>
      </c>
      <c r="J157" s="38"/>
      <c r="K157" s="38">
        <f t="shared" si="22"/>
        <v>0</v>
      </c>
      <c r="L157" s="38">
        <f>+ABRIL2021!N157</f>
        <v>0</v>
      </c>
      <c r="M157" s="38"/>
      <c r="N157" s="38">
        <f t="shared" si="23"/>
        <v>0</v>
      </c>
      <c r="O157" s="38">
        <f>+ABRIL2021!Q157</f>
        <v>0</v>
      </c>
      <c r="P157" s="38"/>
      <c r="Q157" s="38">
        <f t="shared" si="24"/>
        <v>0</v>
      </c>
      <c r="R157" s="39">
        <f t="shared" si="19"/>
        <v>0</v>
      </c>
      <c r="S157" s="40">
        <f t="shared" si="20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10592200</v>
      </c>
      <c r="E158" s="29">
        <f>+E159+E160</f>
        <v>0</v>
      </c>
      <c r="F158" s="29">
        <f>+F159+F160</f>
        <v>0</v>
      </c>
      <c r="G158" s="29">
        <f>+G159+G160</f>
        <v>6000000</v>
      </c>
      <c r="H158" s="65">
        <f t="shared" si="21"/>
        <v>164397033</v>
      </c>
      <c r="I158" s="29">
        <f>+ABRIL2021!K158</f>
        <v>59846571</v>
      </c>
      <c r="J158" s="29">
        <f>+J159+J160</f>
        <v>6633220</v>
      </c>
      <c r="K158" s="29">
        <f t="shared" si="22"/>
        <v>66479791</v>
      </c>
      <c r="L158" s="29">
        <f>+ABRIL2021!N158</f>
        <v>17514071</v>
      </c>
      <c r="M158" s="29">
        <f>+M159+M160</f>
        <v>13273220</v>
      </c>
      <c r="N158" s="29">
        <f t="shared" si="23"/>
        <v>30787291</v>
      </c>
      <c r="O158" s="29">
        <f>+ABRIL2021!Q158</f>
        <v>17514071</v>
      </c>
      <c r="P158" s="29">
        <f>+P159+P160</f>
        <v>13273220</v>
      </c>
      <c r="Q158" s="29">
        <f t="shared" si="24"/>
        <v>30787291</v>
      </c>
      <c r="R158" s="35">
        <f t="shared" si="19"/>
        <v>97917242</v>
      </c>
      <c r="S158" s="36">
        <f t="shared" si="20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</f>
        <v>10592200</v>
      </c>
      <c r="E159" s="38"/>
      <c r="F159" s="38"/>
      <c r="G159" s="38">
        <v>1000000</v>
      </c>
      <c r="H159" s="64">
        <f t="shared" si="21"/>
        <v>78397033</v>
      </c>
      <c r="I159" s="38">
        <f>+ABRIL2021!K159</f>
        <v>33640000</v>
      </c>
      <c r="J159" s="38">
        <v>1820000</v>
      </c>
      <c r="K159" s="38">
        <f t="shared" si="22"/>
        <v>35460000</v>
      </c>
      <c r="L159" s="38">
        <f>+ABRIL2021!N159</f>
        <v>3640000</v>
      </c>
      <c r="M159" s="38">
        <v>9778000</v>
      </c>
      <c r="N159" s="38">
        <f t="shared" si="23"/>
        <v>13418000</v>
      </c>
      <c r="O159" s="38">
        <f>+ABRIL2021!Q159</f>
        <v>3640000</v>
      </c>
      <c r="P159" s="38">
        <v>9778000</v>
      </c>
      <c r="Q159" s="38">
        <f t="shared" si="24"/>
        <v>13418000</v>
      </c>
      <c r="R159" s="39">
        <f t="shared" si="19"/>
        <v>42937033</v>
      </c>
      <c r="S159" s="40">
        <f t="shared" si="20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0</v>
      </c>
      <c r="F160" s="38">
        <f>SUM(F161:F171)</f>
        <v>0</v>
      </c>
      <c r="G160" s="38">
        <f>SUM(G161:G171)</f>
        <v>5000000</v>
      </c>
      <c r="H160" s="64">
        <f t="shared" si="21"/>
        <v>86000000</v>
      </c>
      <c r="I160" s="38">
        <f>+ABRIL2021!K160</f>
        <v>26206571</v>
      </c>
      <c r="J160" s="38">
        <f>SUM(J161:J171)</f>
        <v>4813220</v>
      </c>
      <c r="K160" s="38">
        <f t="shared" si="22"/>
        <v>31019791</v>
      </c>
      <c r="L160" s="38">
        <f>+ABRIL2021!N160</f>
        <v>13874071</v>
      </c>
      <c r="M160" s="38">
        <f>SUM(M161:M171)</f>
        <v>3495220</v>
      </c>
      <c r="N160" s="38">
        <f t="shared" si="23"/>
        <v>17369291</v>
      </c>
      <c r="O160" s="38">
        <f>+ABRIL2021!Q160</f>
        <v>13874071</v>
      </c>
      <c r="P160" s="38">
        <f>SUM(P161:P171)</f>
        <v>3495220</v>
      </c>
      <c r="Q160" s="38">
        <f t="shared" si="24"/>
        <v>17369291</v>
      </c>
      <c r="R160" s="39">
        <f t="shared" si="19"/>
        <v>54980209</v>
      </c>
      <c r="S160" s="40">
        <f t="shared" si="20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/>
      <c r="H161" s="64">
        <f t="shared" si="21"/>
        <v>10000000</v>
      </c>
      <c r="I161" s="38">
        <f>+ABRIL2021!K161</f>
        <v>1102000</v>
      </c>
      <c r="J161" s="38">
        <v>368000</v>
      </c>
      <c r="K161" s="38">
        <f t="shared" si="22"/>
        <v>1470000</v>
      </c>
      <c r="L161" s="38">
        <f>+ABRIL2021!N161</f>
        <v>1102000</v>
      </c>
      <c r="M161" s="38">
        <v>368000</v>
      </c>
      <c r="N161" s="38">
        <f t="shared" si="23"/>
        <v>1470000</v>
      </c>
      <c r="O161" s="38">
        <f>+ABRIL2021!Q161</f>
        <v>1102000</v>
      </c>
      <c r="P161" s="38">
        <v>368000</v>
      </c>
      <c r="Q161" s="38">
        <f t="shared" si="24"/>
        <v>1470000</v>
      </c>
      <c r="R161" s="39">
        <f t="shared" si="19"/>
        <v>8530000</v>
      </c>
      <c r="S161" s="40">
        <f t="shared" si="20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/>
      <c r="F162" s="38"/>
      <c r="G162" s="38"/>
      <c r="H162" s="64">
        <f t="shared" si="21"/>
        <v>15000000</v>
      </c>
      <c r="I162" s="38">
        <f>+ABRIL2021!K162</f>
        <v>4971620</v>
      </c>
      <c r="J162" s="38">
        <v>937320</v>
      </c>
      <c r="K162" s="38">
        <f t="shared" si="22"/>
        <v>5908940</v>
      </c>
      <c r="L162" s="38">
        <f>+ABRIL2021!N162</f>
        <v>4971620</v>
      </c>
      <c r="M162" s="38">
        <v>937320</v>
      </c>
      <c r="N162" s="38">
        <f t="shared" si="23"/>
        <v>5908940</v>
      </c>
      <c r="O162" s="38">
        <f>+ABRIL2021!Q162</f>
        <v>4971620</v>
      </c>
      <c r="P162" s="38">
        <v>937320</v>
      </c>
      <c r="Q162" s="38">
        <f t="shared" si="24"/>
        <v>5908940</v>
      </c>
      <c r="R162" s="39">
        <f t="shared" si="19"/>
        <v>9091060</v>
      </c>
      <c r="S162" s="40">
        <f t="shared" si="20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21"/>
        <v>5000000</v>
      </c>
      <c r="I163" s="38">
        <f>+ABRIL2021!K163</f>
        <v>756000</v>
      </c>
      <c r="J163" s="38"/>
      <c r="K163" s="38">
        <f t="shared" si="22"/>
        <v>756000</v>
      </c>
      <c r="L163" s="38">
        <f>+ABRIL2021!N163</f>
        <v>756000</v>
      </c>
      <c r="M163" s="38"/>
      <c r="N163" s="38">
        <f t="shared" si="23"/>
        <v>756000</v>
      </c>
      <c r="O163" s="38">
        <f>+ABRIL2021!Q163</f>
        <v>756000</v>
      </c>
      <c r="P163" s="38"/>
      <c r="Q163" s="38">
        <f t="shared" si="24"/>
        <v>756000</v>
      </c>
      <c r="R163" s="39">
        <f t="shared" si="19"/>
        <v>4244000</v>
      </c>
      <c r="S163" s="40">
        <f t="shared" si="20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21"/>
        <v>0</v>
      </c>
      <c r="I164" s="38">
        <f>+ABRIL2021!K164</f>
        <v>0</v>
      </c>
      <c r="J164" s="38"/>
      <c r="K164" s="38">
        <f t="shared" si="22"/>
        <v>0</v>
      </c>
      <c r="L164" s="38">
        <f>+ABRIL2021!N164</f>
        <v>0</v>
      </c>
      <c r="M164" s="38"/>
      <c r="N164" s="38">
        <f t="shared" si="23"/>
        <v>0</v>
      </c>
      <c r="O164" s="38">
        <f>+ABRIL2021!Q164</f>
        <v>0</v>
      </c>
      <c r="P164" s="38"/>
      <c r="Q164" s="38">
        <f t="shared" si="24"/>
        <v>0</v>
      </c>
      <c r="R164" s="39">
        <f t="shared" si="19"/>
        <v>0</v>
      </c>
      <c r="S164" s="40">
        <f t="shared" si="20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21"/>
        <v>0</v>
      </c>
      <c r="I165" s="38">
        <f>+ABRIL2021!K165</f>
        <v>0</v>
      </c>
      <c r="J165" s="38"/>
      <c r="K165" s="38">
        <f t="shared" si="22"/>
        <v>0</v>
      </c>
      <c r="L165" s="38">
        <f>+ABRIL2021!N165</f>
        <v>0</v>
      </c>
      <c r="M165" s="38"/>
      <c r="N165" s="38">
        <f t="shared" si="23"/>
        <v>0</v>
      </c>
      <c r="O165" s="38">
        <f>+ABRIL2021!Q165</f>
        <v>0</v>
      </c>
      <c r="P165" s="38"/>
      <c r="Q165" s="38">
        <f t="shared" si="24"/>
        <v>0</v>
      </c>
      <c r="R165" s="39">
        <f t="shared" si="19"/>
        <v>0</v>
      </c>
      <c r="S165" s="40">
        <f t="shared" si="20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21"/>
        <v>5000000</v>
      </c>
      <c r="I166" s="38">
        <f>+ABRIL2021!K166</f>
        <v>0</v>
      </c>
      <c r="J166" s="38">
        <v>507900</v>
      </c>
      <c r="K166" s="38">
        <f t="shared" si="22"/>
        <v>507900</v>
      </c>
      <c r="L166" s="38">
        <f>+ABRIL2021!N166</f>
        <v>0</v>
      </c>
      <c r="M166" s="38">
        <v>507900</v>
      </c>
      <c r="N166" s="38">
        <f t="shared" si="23"/>
        <v>507900</v>
      </c>
      <c r="O166" s="38">
        <f>+ABRIL2021!Q166</f>
        <v>0</v>
      </c>
      <c r="P166" s="38">
        <v>507900</v>
      </c>
      <c r="Q166" s="38">
        <f t="shared" si="24"/>
        <v>507900</v>
      </c>
      <c r="R166" s="39">
        <f t="shared" si="19"/>
        <v>4492100</v>
      </c>
      <c r="S166" s="40">
        <f t="shared" si="20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21"/>
        <v>1000000</v>
      </c>
      <c r="I167" s="38">
        <f>+ABRIL2021!K167</f>
        <v>0</v>
      </c>
      <c r="J167" s="38"/>
      <c r="K167" s="38">
        <f t="shared" si="22"/>
        <v>0</v>
      </c>
      <c r="L167" s="38">
        <f>+ABRIL2021!N167</f>
        <v>0</v>
      </c>
      <c r="M167" s="38"/>
      <c r="N167" s="38">
        <f t="shared" si="23"/>
        <v>0</v>
      </c>
      <c r="O167" s="38">
        <f>+ABRIL2021!Q167</f>
        <v>0</v>
      </c>
      <c r="P167" s="38"/>
      <c r="Q167" s="38">
        <f t="shared" si="24"/>
        <v>0</v>
      </c>
      <c r="R167" s="39">
        <f t="shared" si="19"/>
        <v>1000000</v>
      </c>
      <c r="S167" s="40">
        <f t="shared" si="20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21"/>
        <v>0</v>
      </c>
      <c r="I168" s="38">
        <f>+ABRIL2021!K168</f>
        <v>0</v>
      </c>
      <c r="J168" s="38"/>
      <c r="K168" s="38">
        <f t="shared" si="22"/>
        <v>0</v>
      </c>
      <c r="L168" s="38">
        <f>+ABRIL2021!N168</f>
        <v>0</v>
      </c>
      <c r="M168" s="38"/>
      <c r="N168" s="38">
        <f t="shared" si="23"/>
        <v>0</v>
      </c>
      <c r="O168" s="38">
        <f>+ABRIL2021!Q168</f>
        <v>0</v>
      </c>
      <c r="P168" s="38"/>
      <c r="Q168" s="38">
        <f t="shared" si="24"/>
        <v>0</v>
      </c>
      <c r="R168" s="39">
        <f t="shared" si="19"/>
        <v>0</v>
      </c>
      <c r="S168" s="40">
        <f t="shared" si="20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21"/>
        <v>0</v>
      </c>
      <c r="I169" s="38">
        <f>+ABRIL2021!K169</f>
        <v>0</v>
      </c>
      <c r="J169" s="38"/>
      <c r="K169" s="38">
        <f t="shared" si="22"/>
        <v>0</v>
      </c>
      <c r="L169" s="38">
        <f>+ABRIL2021!N169</f>
        <v>0</v>
      </c>
      <c r="M169" s="38"/>
      <c r="N169" s="38">
        <f t="shared" si="23"/>
        <v>0</v>
      </c>
      <c r="O169" s="38">
        <f>+ABRIL2021!Q169</f>
        <v>0</v>
      </c>
      <c r="P169" s="38"/>
      <c r="Q169" s="38">
        <f t="shared" si="24"/>
        <v>0</v>
      </c>
      <c r="R169" s="39">
        <f t="shared" si="19"/>
        <v>0</v>
      </c>
      <c r="S169" s="40">
        <f t="shared" si="20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21"/>
        <v>0</v>
      </c>
      <c r="I170" s="38">
        <f>+ABRIL2021!K170</f>
        <v>0</v>
      </c>
      <c r="J170" s="38"/>
      <c r="K170" s="38">
        <f t="shared" si="22"/>
        <v>0</v>
      </c>
      <c r="L170" s="38">
        <f>+ABRIL2021!N170</f>
        <v>0</v>
      </c>
      <c r="M170" s="38"/>
      <c r="N170" s="38">
        <f t="shared" si="23"/>
        <v>0</v>
      </c>
      <c r="O170" s="38">
        <f>+ABRIL2021!Q170</f>
        <v>0</v>
      </c>
      <c r="P170" s="38"/>
      <c r="Q170" s="38">
        <f t="shared" si="24"/>
        <v>0</v>
      </c>
      <c r="R170" s="39">
        <f t="shared" si="19"/>
        <v>0</v>
      </c>
      <c r="S170" s="40">
        <f t="shared" si="20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>
        <v>5000000</v>
      </c>
      <c r="H171" s="64">
        <f t="shared" si="21"/>
        <v>50000000</v>
      </c>
      <c r="I171" s="38">
        <f>+ABRIL2021!K171</f>
        <v>19376951</v>
      </c>
      <c r="J171" s="38">
        <v>3000000</v>
      </c>
      <c r="K171" s="38">
        <f t="shared" si="22"/>
        <v>22376951</v>
      </c>
      <c r="L171" s="38">
        <f>+ABRIL2021!N171</f>
        <v>7044451</v>
      </c>
      <c r="M171" s="38">
        <v>1682000</v>
      </c>
      <c r="N171" s="38">
        <f t="shared" si="23"/>
        <v>8726451</v>
      </c>
      <c r="O171" s="38">
        <f>+ABRIL2021!Q171</f>
        <v>7044451</v>
      </c>
      <c r="P171" s="38">
        <v>1682000</v>
      </c>
      <c r="Q171" s="38">
        <f t="shared" si="24"/>
        <v>8726451</v>
      </c>
      <c r="R171" s="39">
        <f t="shared" si="19"/>
        <v>27623049</v>
      </c>
      <c r="S171" s="40">
        <f t="shared" si="20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21"/>
        <v>3000000</v>
      </c>
      <c r="I172" s="29">
        <f>+ABRIL2021!K172</f>
        <v>0</v>
      </c>
      <c r="J172" s="29"/>
      <c r="K172" s="29">
        <f t="shared" si="22"/>
        <v>0</v>
      </c>
      <c r="L172" s="29">
        <f>+ABRIL2021!N172</f>
        <v>0</v>
      </c>
      <c r="M172" s="29"/>
      <c r="N172" s="29">
        <f t="shared" si="23"/>
        <v>0</v>
      </c>
      <c r="O172" s="29">
        <f>+ABRIL2021!Q172</f>
        <v>0</v>
      </c>
      <c r="P172" s="29"/>
      <c r="Q172" s="29">
        <f t="shared" si="24"/>
        <v>0</v>
      </c>
      <c r="R172" s="35">
        <f t="shared" si="19"/>
        <v>3000000</v>
      </c>
      <c r="S172" s="36">
        <f t="shared" si="20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21"/>
        <v>0</v>
      </c>
      <c r="I173" s="29">
        <f>+ABRIL2021!K173</f>
        <v>0</v>
      </c>
      <c r="J173" s="29">
        <f>+J174+J178+J181</f>
        <v>0</v>
      </c>
      <c r="K173" s="29">
        <f t="shared" si="22"/>
        <v>0</v>
      </c>
      <c r="L173" s="29">
        <f>+ABRIL2021!N173</f>
        <v>0</v>
      </c>
      <c r="M173" s="29">
        <f>+M174+M178+M181</f>
        <v>0</v>
      </c>
      <c r="N173" s="29">
        <f t="shared" si="23"/>
        <v>0</v>
      </c>
      <c r="O173" s="29">
        <f>+ABRIL2021!Q173</f>
        <v>0</v>
      </c>
      <c r="P173" s="29">
        <f>+P174+P178+P181</f>
        <v>0</v>
      </c>
      <c r="Q173" s="29">
        <f t="shared" si="24"/>
        <v>0</v>
      </c>
      <c r="R173" s="35">
        <f t="shared" si="19"/>
        <v>0</v>
      </c>
      <c r="S173" s="36">
        <f t="shared" si="20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21"/>
        <v>0</v>
      </c>
      <c r="I174" s="29">
        <f>+ABRIL2021!K174</f>
        <v>0</v>
      </c>
      <c r="J174" s="29">
        <f>SUM(J175:J177)</f>
        <v>0</v>
      </c>
      <c r="K174" s="29">
        <f t="shared" si="22"/>
        <v>0</v>
      </c>
      <c r="L174" s="29">
        <f>+ABRIL2021!N174</f>
        <v>0</v>
      </c>
      <c r="M174" s="29">
        <f>SUM(M175:M177)</f>
        <v>0</v>
      </c>
      <c r="N174" s="29">
        <f t="shared" si="23"/>
        <v>0</v>
      </c>
      <c r="O174" s="29">
        <f>+ABRIL2021!Q174</f>
        <v>0</v>
      </c>
      <c r="P174" s="29">
        <f>SUM(P175:P177)</f>
        <v>0</v>
      </c>
      <c r="Q174" s="29">
        <f t="shared" si="24"/>
        <v>0</v>
      </c>
      <c r="R174" s="35">
        <f t="shared" si="19"/>
        <v>0</v>
      </c>
      <c r="S174" s="36">
        <f t="shared" si="20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21"/>
        <v>0</v>
      </c>
      <c r="I175" s="38">
        <f>+ABRIL2021!K175</f>
        <v>0</v>
      </c>
      <c r="J175" s="38"/>
      <c r="K175" s="38">
        <f t="shared" si="22"/>
        <v>0</v>
      </c>
      <c r="L175" s="38">
        <f>+ABRIL2021!N175</f>
        <v>0</v>
      </c>
      <c r="M175" s="38"/>
      <c r="N175" s="38">
        <f t="shared" si="23"/>
        <v>0</v>
      </c>
      <c r="O175" s="38">
        <f>+ABRIL2021!Q175</f>
        <v>0</v>
      </c>
      <c r="P175" s="38"/>
      <c r="Q175" s="38">
        <f t="shared" si="24"/>
        <v>0</v>
      </c>
      <c r="R175" s="39">
        <f t="shared" si="19"/>
        <v>0</v>
      </c>
      <c r="S175" s="40">
        <f t="shared" si="20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21"/>
        <v>0</v>
      </c>
      <c r="I176" s="38">
        <f>+ABRIL2021!K176</f>
        <v>0</v>
      </c>
      <c r="J176" s="38"/>
      <c r="K176" s="38">
        <f t="shared" si="22"/>
        <v>0</v>
      </c>
      <c r="L176" s="38">
        <f>+ABRIL2021!N176</f>
        <v>0</v>
      </c>
      <c r="M176" s="38"/>
      <c r="N176" s="38">
        <f t="shared" si="23"/>
        <v>0</v>
      </c>
      <c r="O176" s="38">
        <f>+ABRIL2021!Q176</f>
        <v>0</v>
      </c>
      <c r="P176" s="38"/>
      <c r="Q176" s="38">
        <f t="shared" si="24"/>
        <v>0</v>
      </c>
      <c r="R176" s="39">
        <f t="shared" si="19"/>
        <v>0</v>
      </c>
      <c r="S176" s="40">
        <f t="shared" si="20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21"/>
        <v>0</v>
      </c>
      <c r="I177" s="38">
        <f>+ABRIL2021!K177</f>
        <v>0</v>
      </c>
      <c r="J177" s="38"/>
      <c r="K177" s="38">
        <f t="shared" si="22"/>
        <v>0</v>
      </c>
      <c r="L177" s="38">
        <f>+ABRIL2021!N177</f>
        <v>0</v>
      </c>
      <c r="M177" s="38"/>
      <c r="N177" s="38">
        <f t="shared" si="23"/>
        <v>0</v>
      </c>
      <c r="O177" s="38">
        <f>+ABRIL2021!Q177</f>
        <v>0</v>
      </c>
      <c r="P177" s="38"/>
      <c r="Q177" s="38">
        <f t="shared" si="24"/>
        <v>0</v>
      </c>
      <c r="R177" s="39">
        <f t="shared" si="19"/>
        <v>0</v>
      </c>
      <c r="S177" s="40">
        <f t="shared" si="20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21"/>
        <v>0</v>
      </c>
      <c r="I178" s="29">
        <f>+ABRIL2021!K178</f>
        <v>0</v>
      </c>
      <c r="J178" s="29">
        <f>+J179+J180</f>
        <v>0</v>
      </c>
      <c r="K178" s="29">
        <f t="shared" si="22"/>
        <v>0</v>
      </c>
      <c r="L178" s="29">
        <f>+ABRIL2021!N178</f>
        <v>0</v>
      </c>
      <c r="M178" s="29">
        <f>+M179+M180</f>
        <v>0</v>
      </c>
      <c r="N178" s="29">
        <f t="shared" si="23"/>
        <v>0</v>
      </c>
      <c r="O178" s="29">
        <f>+ABRIL2021!Q178</f>
        <v>0</v>
      </c>
      <c r="P178" s="29">
        <f>+P179+P180</f>
        <v>0</v>
      </c>
      <c r="Q178" s="29">
        <f t="shared" si="24"/>
        <v>0</v>
      </c>
      <c r="R178" s="35">
        <f t="shared" si="19"/>
        <v>0</v>
      </c>
      <c r="S178" s="36">
        <f t="shared" si="20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21"/>
        <v>0</v>
      </c>
      <c r="I179" s="38">
        <f>+ABRIL2021!K179</f>
        <v>0</v>
      </c>
      <c r="J179" s="38"/>
      <c r="K179" s="38">
        <f t="shared" si="22"/>
        <v>0</v>
      </c>
      <c r="L179" s="38">
        <f>+ABRIL2021!N179</f>
        <v>0</v>
      </c>
      <c r="M179" s="38"/>
      <c r="N179" s="38">
        <f t="shared" si="23"/>
        <v>0</v>
      </c>
      <c r="O179" s="38">
        <f>+ABRIL2021!Q179</f>
        <v>0</v>
      </c>
      <c r="P179" s="38"/>
      <c r="Q179" s="38">
        <f t="shared" si="24"/>
        <v>0</v>
      </c>
      <c r="R179" s="39">
        <f t="shared" si="19"/>
        <v>0</v>
      </c>
      <c r="S179" s="40">
        <f t="shared" si="20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21"/>
        <v>0</v>
      </c>
      <c r="I180" s="38">
        <f>+ABRIL2021!K180</f>
        <v>0</v>
      </c>
      <c r="J180" s="38"/>
      <c r="K180" s="38">
        <f t="shared" si="22"/>
        <v>0</v>
      </c>
      <c r="L180" s="38">
        <f>+ABRIL2021!N180</f>
        <v>0</v>
      </c>
      <c r="M180" s="38"/>
      <c r="N180" s="38">
        <f t="shared" si="23"/>
        <v>0</v>
      </c>
      <c r="O180" s="38">
        <f>+ABRIL2021!Q180</f>
        <v>0</v>
      </c>
      <c r="P180" s="38"/>
      <c r="Q180" s="38">
        <f t="shared" si="24"/>
        <v>0</v>
      </c>
      <c r="R180" s="39">
        <f t="shared" si="19"/>
        <v>0</v>
      </c>
      <c r="S180" s="40">
        <f t="shared" si="20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21"/>
        <v>0</v>
      </c>
      <c r="I181" s="29">
        <f>+ABRIL2021!K181</f>
        <v>0</v>
      </c>
      <c r="J181" s="29">
        <f>+J182+J183</f>
        <v>0</v>
      </c>
      <c r="K181" s="29">
        <f t="shared" si="22"/>
        <v>0</v>
      </c>
      <c r="L181" s="29">
        <f>+ABRIL2021!N181</f>
        <v>0</v>
      </c>
      <c r="M181" s="29">
        <f>+M182+M183</f>
        <v>0</v>
      </c>
      <c r="N181" s="29">
        <f t="shared" si="23"/>
        <v>0</v>
      </c>
      <c r="O181" s="29">
        <f>+ABRIL2021!Q181</f>
        <v>0</v>
      </c>
      <c r="P181" s="29">
        <f>+P182+P183</f>
        <v>0</v>
      </c>
      <c r="Q181" s="29">
        <f t="shared" si="24"/>
        <v>0</v>
      </c>
      <c r="R181" s="35">
        <f t="shared" si="19"/>
        <v>0</v>
      </c>
      <c r="S181" s="36">
        <f t="shared" si="20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21"/>
        <v>0</v>
      </c>
      <c r="I182" s="38">
        <f>+ABRIL2021!K182</f>
        <v>0</v>
      </c>
      <c r="J182" s="38"/>
      <c r="K182" s="38">
        <f t="shared" si="22"/>
        <v>0</v>
      </c>
      <c r="L182" s="38">
        <f>+ABRIL2021!N182</f>
        <v>0</v>
      </c>
      <c r="M182" s="38"/>
      <c r="N182" s="38">
        <f t="shared" si="23"/>
        <v>0</v>
      </c>
      <c r="O182" s="38">
        <f>+ABRIL2021!Q182</f>
        <v>0</v>
      </c>
      <c r="P182" s="38"/>
      <c r="Q182" s="38">
        <f t="shared" si="24"/>
        <v>0</v>
      </c>
      <c r="R182" s="39">
        <f t="shared" si="19"/>
        <v>0</v>
      </c>
      <c r="S182" s="40">
        <f t="shared" si="20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21"/>
        <v>0</v>
      </c>
      <c r="I183" s="38">
        <f>+ABRIL2021!K183</f>
        <v>0</v>
      </c>
      <c r="J183" s="38"/>
      <c r="K183" s="38">
        <f t="shared" si="22"/>
        <v>0</v>
      </c>
      <c r="L183" s="38">
        <f>+ABRIL2021!N183</f>
        <v>0</v>
      </c>
      <c r="M183" s="38"/>
      <c r="N183" s="38">
        <f t="shared" si="23"/>
        <v>0</v>
      </c>
      <c r="O183" s="38">
        <f>+ABRIL2021!Q183</f>
        <v>0</v>
      </c>
      <c r="P183" s="38"/>
      <c r="Q183" s="38">
        <f t="shared" si="24"/>
        <v>0</v>
      </c>
      <c r="R183" s="39">
        <f t="shared" si="19"/>
        <v>0</v>
      </c>
      <c r="S183" s="40">
        <f t="shared" si="20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25889000</v>
      </c>
      <c r="E184" s="29">
        <f>+E185+E188</f>
        <v>0</v>
      </c>
      <c r="F184" s="29">
        <f>+F185+F188</f>
        <v>0</v>
      </c>
      <c r="G184" s="29">
        <f>+G185+G188</f>
        <v>0</v>
      </c>
      <c r="H184" s="65">
        <f t="shared" si="21"/>
        <v>195889000</v>
      </c>
      <c r="I184" s="29">
        <f>+ABRIL2021!K184</f>
        <v>132038100</v>
      </c>
      <c r="J184" s="29">
        <f>+J185+J188</f>
        <v>15325200</v>
      </c>
      <c r="K184" s="29">
        <f t="shared" si="22"/>
        <v>147363300</v>
      </c>
      <c r="L184" s="29">
        <f>+ABRIL2021!N184</f>
        <v>46422616</v>
      </c>
      <c r="M184" s="29">
        <f>+M185+M188</f>
        <v>25342781</v>
      </c>
      <c r="N184" s="29">
        <f t="shared" si="23"/>
        <v>71765397</v>
      </c>
      <c r="O184" s="29">
        <f>+ABRIL2021!Q184</f>
        <v>46422616</v>
      </c>
      <c r="P184" s="29">
        <f>+P185+P188</f>
        <v>25342781</v>
      </c>
      <c r="Q184" s="29">
        <f t="shared" si="24"/>
        <v>71765397</v>
      </c>
      <c r="R184" s="35">
        <f t="shared" si="19"/>
        <v>48525700</v>
      </c>
      <c r="S184" s="36">
        <f t="shared" si="20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10000000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21"/>
        <v>50000000</v>
      </c>
      <c r="I185" s="29">
        <f>+ABRIL2021!K185</f>
        <v>25000000</v>
      </c>
      <c r="J185" s="29">
        <f>J186</f>
        <v>0</v>
      </c>
      <c r="K185" s="29">
        <f t="shared" si="22"/>
        <v>25000000</v>
      </c>
      <c r="L185" s="29">
        <f>+ABRIL2021!N185</f>
        <v>0</v>
      </c>
      <c r="M185" s="29">
        <f>M186</f>
        <v>4529303</v>
      </c>
      <c r="N185" s="29">
        <f t="shared" si="23"/>
        <v>4529303</v>
      </c>
      <c r="O185" s="29">
        <f>+ABRIL2021!Q185</f>
        <v>0</v>
      </c>
      <c r="P185" s="29">
        <f>P186</f>
        <v>4529303</v>
      </c>
      <c r="Q185" s="29">
        <f t="shared" si="24"/>
        <v>4529303</v>
      </c>
      <c r="R185" s="35">
        <f t="shared" si="19"/>
        <v>25000000</v>
      </c>
      <c r="S185" s="36">
        <f t="shared" si="20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10000000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21"/>
        <v>50000000</v>
      </c>
      <c r="I186" s="29">
        <f>+ABRIL2021!K186</f>
        <v>25000000</v>
      </c>
      <c r="J186" s="29">
        <f>+J187</f>
        <v>0</v>
      </c>
      <c r="K186" s="29">
        <f t="shared" si="22"/>
        <v>25000000</v>
      </c>
      <c r="L186" s="29">
        <f>+ABRIL2021!N186</f>
        <v>0</v>
      </c>
      <c r="M186" s="29">
        <f>+M187</f>
        <v>4529303</v>
      </c>
      <c r="N186" s="29">
        <f t="shared" si="23"/>
        <v>4529303</v>
      </c>
      <c r="O186" s="29">
        <f>+ABRIL2021!Q186</f>
        <v>0</v>
      </c>
      <c r="P186" s="29">
        <f>+P187</f>
        <v>4529303</v>
      </c>
      <c r="Q186" s="29">
        <f t="shared" si="24"/>
        <v>4529303</v>
      </c>
      <c r="R186" s="35">
        <f t="shared" si="19"/>
        <v>25000000</v>
      </c>
      <c r="S186" s="36">
        <f t="shared" si="20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v>10000000</v>
      </c>
      <c r="E187" s="38"/>
      <c r="F187" s="38"/>
      <c r="G187" s="38"/>
      <c r="H187" s="64">
        <f t="shared" si="21"/>
        <v>50000000</v>
      </c>
      <c r="I187" s="38">
        <f>+ABRIL2021!K187</f>
        <v>25000000</v>
      </c>
      <c r="J187" s="38"/>
      <c r="K187" s="38">
        <f t="shared" si="22"/>
        <v>25000000</v>
      </c>
      <c r="L187" s="38">
        <f>+ABRIL2021!N187</f>
        <v>0</v>
      </c>
      <c r="M187" s="38">
        <v>4529303</v>
      </c>
      <c r="N187" s="38">
        <f t="shared" si="23"/>
        <v>4529303</v>
      </c>
      <c r="O187" s="38">
        <f>+ABRIL2021!Q187</f>
        <v>0</v>
      </c>
      <c r="P187" s="38">
        <v>4529303</v>
      </c>
      <c r="Q187" s="38">
        <f t="shared" si="24"/>
        <v>4529303</v>
      </c>
      <c r="R187" s="39">
        <f t="shared" si="19"/>
        <v>25000000</v>
      </c>
      <c r="S187" s="40">
        <f t="shared" si="20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15889000</v>
      </c>
      <c r="E188" s="29">
        <f>+E189+E195</f>
        <v>0</v>
      </c>
      <c r="F188" s="29">
        <f>+F189+F195</f>
        <v>0</v>
      </c>
      <c r="G188" s="29">
        <f>+G189+G195</f>
        <v>0</v>
      </c>
      <c r="H188" s="65">
        <f t="shared" si="21"/>
        <v>145889000</v>
      </c>
      <c r="I188" s="29">
        <f>+ABRIL2021!K188</f>
        <v>107038100</v>
      </c>
      <c r="J188" s="29">
        <f>+J189+J195</f>
        <v>15325200</v>
      </c>
      <c r="K188" s="29">
        <f t="shared" si="22"/>
        <v>122363300</v>
      </c>
      <c r="L188" s="29">
        <f>+ABRIL2021!N188</f>
        <v>46422616</v>
      </c>
      <c r="M188" s="29">
        <f>+M189+M195</f>
        <v>20813478</v>
      </c>
      <c r="N188" s="29">
        <f t="shared" si="23"/>
        <v>67236094</v>
      </c>
      <c r="O188" s="29">
        <f>+ABRIL2021!Q188</f>
        <v>46422616</v>
      </c>
      <c r="P188" s="29">
        <f>+P189+P195</f>
        <v>20813478</v>
      </c>
      <c r="Q188" s="29">
        <f t="shared" si="24"/>
        <v>67236094</v>
      </c>
      <c r="R188" s="35">
        <f t="shared" si="19"/>
        <v>23525700</v>
      </c>
      <c r="S188" s="36">
        <f t="shared" si="20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15889000</v>
      </c>
      <c r="E189" s="38">
        <f>SUM(E190:E194)</f>
        <v>0</v>
      </c>
      <c r="F189" s="38">
        <f>SUM(F190:F194)</f>
        <v>0</v>
      </c>
      <c r="G189" s="38">
        <f>SUM(G190:G194)</f>
        <v>0</v>
      </c>
      <c r="H189" s="64">
        <f t="shared" si="21"/>
        <v>145889000</v>
      </c>
      <c r="I189" s="38">
        <f>+ABRIL2021!K189</f>
        <v>107038100</v>
      </c>
      <c r="J189" s="38">
        <f>SUM(J190:J194)</f>
        <v>15325200</v>
      </c>
      <c r="K189" s="38">
        <f t="shared" si="22"/>
        <v>122363300</v>
      </c>
      <c r="L189" s="38">
        <f>+ABRIL2021!N189</f>
        <v>46422616</v>
      </c>
      <c r="M189" s="38">
        <f>SUM(M190:M194)</f>
        <v>20813478</v>
      </c>
      <c r="N189" s="38">
        <f t="shared" si="23"/>
        <v>67236094</v>
      </c>
      <c r="O189" s="38">
        <f>+ABRIL2021!Q189</f>
        <v>46422616</v>
      </c>
      <c r="P189" s="38">
        <f>SUM(P190:P194)</f>
        <v>20813478</v>
      </c>
      <c r="Q189" s="38">
        <f t="shared" si="24"/>
        <v>67236094</v>
      </c>
      <c r="R189" s="39">
        <f t="shared" si="19"/>
        <v>23525700</v>
      </c>
      <c r="S189" s="40">
        <f t="shared" si="20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v>10000000</v>
      </c>
      <c r="E190" s="38"/>
      <c r="F190" s="38"/>
      <c r="G190" s="38"/>
      <c r="H190" s="64">
        <f t="shared" si="21"/>
        <v>70000000</v>
      </c>
      <c r="I190" s="38">
        <f>+ABRIL2021!K190</f>
        <v>57038100</v>
      </c>
      <c r="J190" s="38">
        <v>9436200</v>
      </c>
      <c r="K190" s="38">
        <f t="shared" si="22"/>
        <v>66474300</v>
      </c>
      <c r="L190" s="38">
        <f>+ABRIL2021!N190</f>
        <v>26003061</v>
      </c>
      <c r="M190" s="38">
        <v>9436200</v>
      </c>
      <c r="N190" s="38">
        <f t="shared" si="23"/>
        <v>35439261</v>
      </c>
      <c r="O190" s="38">
        <f>+ABRIL2021!Q190</f>
        <v>26003061</v>
      </c>
      <c r="P190" s="38">
        <v>9436200</v>
      </c>
      <c r="Q190" s="38">
        <f t="shared" si="24"/>
        <v>35439261</v>
      </c>
      <c r="R190" s="39">
        <f t="shared" si="19"/>
        <v>3525700</v>
      </c>
      <c r="S190" s="40">
        <f t="shared" si="20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/>
      <c r="E191" s="38"/>
      <c r="F191" s="38"/>
      <c r="G191" s="38"/>
      <c r="H191" s="64">
        <f t="shared" si="21"/>
        <v>50000000</v>
      </c>
      <c r="I191" s="38">
        <f>+ABRIL2021!K191</f>
        <v>30000000</v>
      </c>
      <c r="J191" s="38">
        <v>0</v>
      </c>
      <c r="K191" s="38">
        <f t="shared" si="22"/>
        <v>30000000</v>
      </c>
      <c r="L191" s="38">
        <f>+ABRIL2021!N191</f>
        <v>10000000</v>
      </c>
      <c r="M191" s="38">
        <v>5488278</v>
      </c>
      <c r="N191" s="38">
        <f t="shared" si="23"/>
        <v>15488278</v>
      </c>
      <c r="O191" s="38">
        <f>+ABRIL2021!Q191</f>
        <v>10000000</v>
      </c>
      <c r="P191" s="38">
        <v>5488278</v>
      </c>
      <c r="Q191" s="38">
        <f t="shared" si="24"/>
        <v>15488278</v>
      </c>
      <c r="R191" s="39">
        <f t="shared" si="19"/>
        <v>20000000</v>
      </c>
      <c r="S191" s="40">
        <f t="shared" si="20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v>5889000</v>
      </c>
      <c r="E192" s="38"/>
      <c r="F192" s="38"/>
      <c r="G192" s="38"/>
      <c r="H192" s="64">
        <f t="shared" si="21"/>
        <v>25889000</v>
      </c>
      <c r="I192" s="38">
        <f>+ABRIL2021!K192</f>
        <v>20000000</v>
      </c>
      <c r="J192" s="38">
        <v>5889000</v>
      </c>
      <c r="K192" s="38">
        <f t="shared" si="22"/>
        <v>25889000</v>
      </c>
      <c r="L192" s="38">
        <f>+ABRIL2021!N192</f>
        <v>10419555</v>
      </c>
      <c r="M192" s="38">
        <v>5889000</v>
      </c>
      <c r="N192" s="38">
        <f t="shared" si="23"/>
        <v>16308555</v>
      </c>
      <c r="O192" s="38">
        <f>+ABRIL2021!Q192</f>
        <v>10419555</v>
      </c>
      <c r="P192" s="38">
        <v>5889000</v>
      </c>
      <c r="Q192" s="38">
        <f t="shared" si="24"/>
        <v>16308555</v>
      </c>
      <c r="R192" s="39">
        <f t="shared" si="19"/>
        <v>0</v>
      </c>
      <c r="S192" s="40">
        <f t="shared" si="20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21"/>
        <v>0</v>
      </c>
      <c r="I193" s="38">
        <f>+ABRIL2021!K193</f>
        <v>0</v>
      </c>
      <c r="J193" s="38"/>
      <c r="K193" s="38">
        <f t="shared" si="22"/>
        <v>0</v>
      </c>
      <c r="L193" s="38">
        <f>+ABRIL2021!N193</f>
        <v>0</v>
      </c>
      <c r="M193" s="38"/>
      <c r="N193" s="38">
        <f t="shared" si="23"/>
        <v>0</v>
      </c>
      <c r="O193" s="38">
        <f>+ABRIL2021!Q193</f>
        <v>0</v>
      </c>
      <c r="P193" s="38"/>
      <c r="Q193" s="38">
        <f t="shared" si="24"/>
        <v>0</v>
      </c>
      <c r="R193" s="39">
        <f t="shared" si="19"/>
        <v>0</v>
      </c>
      <c r="S193" s="40">
        <f t="shared" si="20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21"/>
        <v>0</v>
      </c>
      <c r="I194" s="38">
        <f>+ABRIL2021!K194</f>
        <v>0</v>
      </c>
      <c r="J194" s="38"/>
      <c r="K194" s="38">
        <f t="shared" si="22"/>
        <v>0</v>
      </c>
      <c r="L194" s="38">
        <f>+ABRIL2021!N194</f>
        <v>0</v>
      </c>
      <c r="M194" s="38"/>
      <c r="N194" s="38">
        <f t="shared" si="23"/>
        <v>0</v>
      </c>
      <c r="O194" s="38">
        <f>+ABRIL2021!Q194</f>
        <v>0</v>
      </c>
      <c r="P194" s="38"/>
      <c r="Q194" s="38">
        <f t="shared" si="24"/>
        <v>0</v>
      </c>
      <c r="R194" s="39">
        <f t="shared" si="19"/>
        <v>0</v>
      </c>
      <c r="S194" s="40">
        <f t="shared" si="20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21"/>
        <v>0</v>
      </c>
      <c r="I195" s="38">
        <f>+ABRIL2021!K195</f>
        <v>0</v>
      </c>
      <c r="J195" s="38">
        <f>+J196</f>
        <v>0</v>
      </c>
      <c r="K195" s="38">
        <f t="shared" si="22"/>
        <v>0</v>
      </c>
      <c r="L195" s="38">
        <f>+ABRIL2021!N195</f>
        <v>0</v>
      </c>
      <c r="M195" s="38">
        <f>+M196</f>
        <v>0</v>
      </c>
      <c r="N195" s="38">
        <f t="shared" si="23"/>
        <v>0</v>
      </c>
      <c r="O195" s="38">
        <f>+ABRIL2021!Q195</f>
        <v>0</v>
      </c>
      <c r="P195" s="38">
        <f>+P196</f>
        <v>0</v>
      </c>
      <c r="Q195" s="38">
        <f t="shared" si="24"/>
        <v>0</v>
      </c>
      <c r="R195" s="39">
        <f t="shared" si="19"/>
        <v>0</v>
      </c>
      <c r="S195" s="40">
        <f t="shared" si="20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21"/>
        <v>0</v>
      </c>
      <c r="I196" s="38">
        <f>+ABRIL2021!K196</f>
        <v>0</v>
      </c>
      <c r="J196" s="38"/>
      <c r="K196" s="38">
        <f t="shared" si="22"/>
        <v>0</v>
      </c>
      <c r="L196" s="38">
        <f>+ABRIL2021!N196</f>
        <v>0</v>
      </c>
      <c r="M196" s="38"/>
      <c r="N196" s="38">
        <f t="shared" si="23"/>
        <v>0</v>
      </c>
      <c r="O196" s="38">
        <f>+ABRIL2021!Q196</f>
        <v>0</v>
      </c>
      <c r="P196" s="38"/>
      <c r="Q196" s="38">
        <f t="shared" si="24"/>
        <v>0</v>
      </c>
      <c r="R196" s="39">
        <f t="shared" si="19"/>
        <v>0</v>
      </c>
      <c r="S196" s="40">
        <f t="shared" si="20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21"/>
        <v>0</v>
      </c>
      <c r="I197" s="29">
        <f>+ABRIL2021!K197</f>
        <v>0</v>
      </c>
      <c r="J197" s="29">
        <f>+J198+J201</f>
        <v>0</v>
      </c>
      <c r="K197" s="29">
        <f t="shared" si="22"/>
        <v>0</v>
      </c>
      <c r="L197" s="29">
        <f>+ABRIL2021!N197</f>
        <v>0</v>
      </c>
      <c r="M197" s="29">
        <f>+M198+M201</f>
        <v>0</v>
      </c>
      <c r="N197" s="29">
        <f t="shared" si="23"/>
        <v>0</v>
      </c>
      <c r="O197" s="29">
        <f>+ABRIL2021!Q197</f>
        <v>0</v>
      </c>
      <c r="P197" s="29">
        <f>+P198+P201</f>
        <v>0</v>
      </c>
      <c r="Q197" s="29">
        <f t="shared" si="24"/>
        <v>0</v>
      </c>
      <c r="R197" s="35">
        <f t="shared" si="19"/>
        <v>0</v>
      </c>
      <c r="S197" s="36">
        <f t="shared" si="20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21"/>
        <v>0</v>
      </c>
      <c r="I198" s="29">
        <f>+ABRIL2021!K198</f>
        <v>0</v>
      </c>
      <c r="J198" s="29">
        <f>+J199+J200</f>
        <v>0</v>
      </c>
      <c r="K198" s="29">
        <f t="shared" si="22"/>
        <v>0</v>
      </c>
      <c r="L198" s="29">
        <f>+ABRIL2021!N198</f>
        <v>0</v>
      </c>
      <c r="M198" s="29">
        <f>+M199+M200</f>
        <v>0</v>
      </c>
      <c r="N198" s="29">
        <f t="shared" si="23"/>
        <v>0</v>
      </c>
      <c r="O198" s="29">
        <f>+ABRIL2021!Q198</f>
        <v>0</v>
      </c>
      <c r="P198" s="29">
        <f>+P199+P200</f>
        <v>0</v>
      </c>
      <c r="Q198" s="29">
        <f t="shared" si="24"/>
        <v>0</v>
      </c>
      <c r="R198" s="35">
        <f t="shared" si="19"/>
        <v>0</v>
      </c>
      <c r="S198" s="36">
        <f t="shared" si="20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21"/>
        <v>0</v>
      </c>
      <c r="I199" s="38">
        <f>+ABRIL2021!K199</f>
        <v>0</v>
      </c>
      <c r="J199" s="38"/>
      <c r="K199" s="38">
        <f t="shared" si="22"/>
        <v>0</v>
      </c>
      <c r="L199" s="38">
        <f>+ABRIL2021!N199</f>
        <v>0</v>
      </c>
      <c r="M199" s="38"/>
      <c r="N199" s="38">
        <f t="shared" si="23"/>
        <v>0</v>
      </c>
      <c r="O199" s="38">
        <f>+ABRIL2021!Q199</f>
        <v>0</v>
      </c>
      <c r="P199" s="38"/>
      <c r="Q199" s="38">
        <f t="shared" si="24"/>
        <v>0</v>
      </c>
      <c r="R199" s="39">
        <f t="shared" si="19"/>
        <v>0</v>
      </c>
      <c r="S199" s="40">
        <f t="shared" si="20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21"/>
        <v>0</v>
      </c>
      <c r="I200" s="38">
        <f>+ABRIL2021!K200</f>
        <v>0</v>
      </c>
      <c r="J200" s="38"/>
      <c r="K200" s="38">
        <f t="shared" si="22"/>
        <v>0</v>
      </c>
      <c r="L200" s="38">
        <f>+ABRIL2021!N200</f>
        <v>0</v>
      </c>
      <c r="M200" s="38"/>
      <c r="N200" s="38">
        <f t="shared" si="23"/>
        <v>0</v>
      </c>
      <c r="O200" s="38">
        <f>+ABRIL2021!Q200</f>
        <v>0</v>
      </c>
      <c r="P200" s="38"/>
      <c r="Q200" s="38">
        <f t="shared" si="24"/>
        <v>0</v>
      </c>
      <c r="R200" s="39">
        <f t="shared" si="19"/>
        <v>0</v>
      </c>
      <c r="S200" s="40">
        <f t="shared" si="20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21"/>
        <v>0</v>
      </c>
      <c r="I201" s="29">
        <f>+ABRIL2021!K201</f>
        <v>0</v>
      </c>
      <c r="J201" s="29">
        <f>+J202+J203</f>
        <v>0</v>
      </c>
      <c r="K201" s="29">
        <f t="shared" si="22"/>
        <v>0</v>
      </c>
      <c r="L201" s="29">
        <f>+ABRIL2021!N201</f>
        <v>0</v>
      </c>
      <c r="M201" s="29">
        <f>+M202+M203</f>
        <v>0</v>
      </c>
      <c r="N201" s="29">
        <f t="shared" si="23"/>
        <v>0</v>
      </c>
      <c r="O201" s="29">
        <f>+ABRIL2021!Q201</f>
        <v>0</v>
      </c>
      <c r="P201" s="29">
        <f>+P202+P203</f>
        <v>0</v>
      </c>
      <c r="Q201" s="29">
        <f t="shared" si="24"/>
        <v>0</v>
      </c>
      <c r="R201" s="35">
        <f t="shared" si="19"/>
        <v>0</v>
      </c>
      <c r="S201" s="36">
        <f t="shared" si="20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21"/>
        <v>0</v>
      </c>
      <c r="I202" s="38">
        <f>+ABRIL2021!K202</f>
        <v>0</v>
      </c>
      <c r="J202" s="38"/>
      <c r="K202" s="38">
        <f t="shared" si="22"/>
        <v>0</v>
      </c>
      <c r="L202" s="38">
        <f>+ABRIL2021!N202</f>
        <v>0</v>
      </c>
      <c r="M202" s="38"/>
      <c r="N202" s="38">
        <f t="shared" si="23"/>
        <v>0</v>
      </c>
      <c r="O202" s="38">
        <f>+ABRIL2021!Q202</f>
        <v>0</v>
      </c>
      <c r="P202" s="38"/>
      <c r="Q202" s="38">
        <f t="shared" si="24"/>
        <v>0</v>
      </c>
      <c r="R202" s="39">
        <f t="shared" si="19"/>
        <v>0</v>
      </c>
      <c r="S202" s="40">
        <f t="shared" si="20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21"/>
        <v>0</v>
      </c>
      <c r="I203" s="38">
        <f>+ABRIL2021!K203</f>
        <v>0</v>
      </c>
      <c r="J203" s="38"/>
      <c r="K203" s="38">
        <f t="shared" si="22"/>
        <v>0</v>
      </c>
      <c r="L203" s="38">
        <f>+ABRIL2021!N203</f>
        <v>0</v>
      </c>
      <c r="M203" s="38"/>
      <c r="N203" s="38">
        <f t="shared" si="23"/>
        <v>0</v>
      </c>
      <c r="O203" s="38">
        <f>+ABRIL2021!Q203</f>
        <v>0</v>
      </c>
      <c r="P203" s="38"/>
      <c r="Q203" s="38">
        <f t="shared" si="24"/>
        <v>0</v>
      </c>
      <c r="R203" s="39">
        <f t="shared" si="19"/>
        <v>0</v>
      </c>
      <c r="S203" s="40">
        <f t="shared" si="20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21"/>
        <v>0</v>
      </c>
      <c r="I204" s="29">
        <f>+ABRIL2021!K204</f>
        <v>0</v>
      </c>
      <c r="J204" s="29">
        <f>J205+J208</f>
        <v>0</v>
      </c>
      <c r="K204" s="29">
        <f t="shared" si="22"/>
        <v>0</v>
      </c>
      <c r="L204" s="29">
        <f>+ABRIL2021!N204</f>
        <v>0</v>
      </c>
      <c r="M204" s="29">
        <f>M205+M208</f>
        <v>0</v>
      </c>
      <c r="N204" s="29">
        <f t="shared" si="23"/>
        <v>0</v>
      </c>
      <c r="O204" s="29">
        <f>+ABRIL2021!Q204</f>
        <v>0</v>
      </c>
      <c r="P204" s="29">
        <f>P205+P208</f>
        <v>0</v>
      </c>
      <c r="Q204" s="29">
        <f t="shared" si="24"/>
        <v>0</v>
      </c>
      <c r="R204" s="35">
        <f t="shared" si="19"/>
        <v>0</v>
      </c>
      <c r="S204" s="36">
        <f t="shared" si="20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5">+D206</f>
        <v>0</v>
      </c>
      <c r="E205" s="29">
        <f t="shared" si="25"/>
        <v>0</v>
      </c>
      <c r="F205" s="29">
        <f t="shared" si="25"/>
        <v>0</v>
      </c>
      <c r="G205" s="29">
        <f t="shared" si="25"/>
        <v>0</v>
      </c>
      <c r="H205" s="65">
        <f t="shared" si="21"/>
        <v>0</v>
      </c>
      <c r="I205" s="29">
        <f>+ABRIL2021!K205</f>
        <v>0</v>
      </c>
      <c r="J205" s="29">
        <f>+J206</f>
        <v>0</v>
      </c>
      <c r="K205" s="29">
        <f t="shared" si="22"/>
        <v>0</v>
      </c>
      <c r="L205" s="29">
        <f>+ABRIL2021!N205</f>
        <v>0</v>
      </c>
      <c r="M205" s="29">
        <f>+M206</f>
        <v>0</v>
      </c>
      <c r="N205" s="29">
        <f t="shared" si="23"/>
        <v>0</v>
      </c>
      <c r="O205" s="29">
        <f>+ABRIL2021!Q205</f>
        <v>0</v>
      </c>
      <c r="P205" s="29">
        <f>+P206</f>
        <v>0</v>
      </c>
      <c r="Q205" s="29">
        <f t="shared" si="24"/>
        <v>0</v>
      </c>
      <c r="R205" s="35">
        <f t="shared" si="19"/>
        <v>0</v>
      </c>
      <c r="S205" s="36">
        <f t="shared" si="20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5"/>
        <v>0</v>
      </c>
      <c r="E206" s="29">
        <f t="shared" si="25"/>
        <v>0</v>
      </c>
      <c r="F206" s="29">
        <f t="shared" si="25"/>
        <v>0</v>
      </c>
      <c r="G206" s="29">
        <f t="shared" si="25"/>
        <v>0</v>
      </c>
      <c r="H206" s="65">
        <f t="shared" si="21"/>
        <v>0</v>
      </c>
      <c r="I206" s="29">
        <f>+ABRIL2021!K206</f>
        <v>0</v>
      </c>
      <c r="J206" s="29">
        <f>+J207</f>
        <v>0</v>
      </c>
      <c r="K206" s="29">
        <f t="shared" si="22"/>
        <v>0</v>
      </c>
      <c r="L206" s="29">
        <f>+ABRIL2021!N206</f>
        <v>0</v>
      </c>
      <c r="M206" s="29">
        <f>+M207</f>
        <v>0</v>
      </c>
      <c r="N206" s="29">
        <f t="shared" si="23"/>
        <v>0</v>
      </c>
      <c r="O206" s="29">
        <f>+ABRIL2021!Q206</f>
        <v>0</v>
      </c>
      <c r="P206" s="29">
        <f>+P207</f>
        <v>0</v>
      </c>
      <c r="Q206" s="29">
        <f t="shared" si="24"/>
        <v>0</v>
      </c>
      <c r="R206" s="35">
        <f t="shared" ref="R206:R226" si="26">+H206-K206</f>
        <v>0</v>
      </c>
      <c r="S206" s="36">
        <f t="shared" ref="S206:S226" si="27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8">+C207+D207+E207-F207-G207</f>
        <v>0</v>
      </c>
      <c r="I207" s="38">
        <f>+ABRIL2021!K207</f>
        <v>0</v>
      </c>
      <c r="J207" s="38">
        <v>0</v>
      </c>
      <c r="K207" s="38">
        <f t="shared" ref="K207:K226" si="29">+I207+J207</f>
        <v>0</v>
      </c>
      <c r="L207" s="38">
        <f>+ABRIL2021!N207</f>
        <v>0</v>
      </c>
      <c r="M207" s="38">
        <v>0</v>
      </c>
      <c r="N207" s="38">
        <f t="shared" ref="N207:N226" si="30">+L207+M207</f>
        <v>0</v>
      </c>
      <c r="O207" s="38">
        <f>+ABRIL2021!Q207</f>
        <v>0</v>
      </c>
      <c r="P207" s="38">
        <v>0</v>
      </c>
      <c r="Q207" s="38">
        <f t="shared" ref="Q207:Q226" si="31">+O207+P207</f>
        <v>0</v>
      </c>
      <c r="R207" s="39">
        <f t="shared" si="26"/>
        <v>0</v>
      </c>
      <c r="S207" s="40">
        <f t="shared" si="27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8"/>
        <v>0</v>
      </c>
      <c r="I208" s="29">
        <f>+ABRIL2021!K208</f>
        <v>0</v>
      </c>
      <c r="J208" s="29">
        <f>+J209</f>
        <v>0</v>
      </c>
      <c r="K208" s="29">
        <f t="shared" si="29"/>
        <v>0</v>
      </c>
      <c r="L208" s="29">
        <f>+ABRIL2021!N208</f>
        <v>0</v>
      </c>
      <c r="M208" s="29">
        <f>+M209</f>
        <v>0</v>
      </c>
      <c r="N208" s="29">
        <f t="shared" si="30"/>
        <v>0</v>
      </c>
      <c r="O208" s="29">
        <f>+ABRIL2021!Q208</f>
        <v>0</v>
      </c>
      <c r="P208" s="29">
        <f>+P209</f>
        <v>0</v>
      </c>
      <c r="Q208" s="29">
        <f t="shared" si="31"/>
        <v>0</v>
      </c>
      <c r="R208" s="35">
        <f t="shared" si="26"/>
        <v>0</v>
      </c>
      <c r="S208" s="36">
        <f t="shared" si="27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8"/>
        <v>0</v>
      </c>
      <c r="I209" s="38">
        <f>+ABRIL2021!K209</f>
        <v>0</v>
      </c>
      <c r="J209" s="38"/>
      <c r="K209" s="38">
        <f t="shared" si="29"/>
        <v>0</v>
      </c>
      <c r="L209" s="38">
        <f>+ABRIL2021!N209</f>
        <v>0</v>
      </c>
      <c r="M209" s="38"/>
      <c r="N209" s="38">
        <f t="shared" si="30"/>
        <v>0</v>
      </c>
      <c r="O209" s="38">
        <f>+ABRIL2021!Q209</f>
        <v>0</v>
      </c>
      <c r="P209" s="38"/>
      <c r="Q209" s="38">
        <f t="shared" si="31"/>
        <v>0</v>
      </c>
      <c r="R209" s="39">
        <f t="shared" si="26"/>
        <v>0</v>
      </c>
      <c r="S209" s="40">
        <f t="shared" si="27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8"/>
        <v>45130705</v>
      </c>
      <c r="I210" s="29">
        <f>+ABRIL2021!K210</f>
        <v>45130705</v>
      </c>
      <c r="J210" s="29">
        <f>+J211+J215+J219+J222+J225</f>
        <v>0</v>
      </c>
      <c r="K210" s="29">
        <f t="shared" si="29"/>
        <v>45130705</v>
      </c>
      <c r="L210" s="29">
        <f>+ABRIL2021!N210</f>
        <v>44860055</v>
      </c>
      <c r="M210" s="29">
        <f>+M211+M215+M219+M222+M225</f>
        <v>0</v>
      </c>
      <c r="N210" s="29">
        <f t="shared" si="30"/>
        <v>44860055</v>
      </c>
      <c r="O210" s="29">
        <f>+ABRIL2021!Q210</f>
        <v>44860055</v>
      </c>
      <c r="P210" s="29">
        <f>+P211+P215+P219+P222+P225</f>
        <v>0</v>
      </c>
      <c r="Q210" s="29">
        <f t="shared" si="31"/>
        <v>44860055</v>
      </c>
      <c r="R210" s="35">
        <f t="shared" si="26"/>
        <v>0</v>
      </c>
      <c r="S210" s="36">
        <f t="shared" si="27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8"/>
        <v>30970205</v>
      </c>
      <c r="I211" s="29">
        <f>+ABRIL2021!K211</f>
        <v>30970205</v>
      </c>
      <c r="J211" s="29">
        <f>+J212+J213+J214</f>
        <v>0</v>
      </c>
      <c r="K211" s="29">
        <f t="shared" si="29"/>
        <v>30970205</v>
      </c>
      <c r="L211" s="29">
        <f>+ABRIL2021!N211</f>
        <v>30699555</v>
      </c>
      <c r="M211" s="29">
        <f>+M212+M213+M214</f>
        <v>0</v>
      </c>
      <c r="N211" s="29">
        <f t="shared" si="30"/>
        <v>30699555</v>
      </c>
      <c r="O211" s="29">
        <f>+ABRIL2021!Q211</f>
        <v>30699555</v>
      </c>
      <c r="P211" s="29">
        <f>+P212+P213+P214</f>
        <v>0</v>
      </c>
      <c r="Q211" s="29">
        <f t="shared" si="31"/>
        <v>30699555</v>
      </c>
      <c r="R211" s="35">
        <f t="shared" si="26"/>
        <v>0</v>
      </c>
      <c r="S211" s="36">
        <f t="shared" si="27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8"/>
        <v>11024782</v>
      </c>
      <c r="I212" s="38">
        <f>+ABRIL2021!K212</f>
        <v>11024782</v>
      </c>
      <c r="J212" s="38"/>
      <c r="K212" s="38">
        <f t="shared" si="29"/>
        <v>11024782</v>
      </c>
      <c r="L212" s="38">
        <f>+ABRIL2021!N212</f>
        <v>11024782</v>
      </c>
      <c r="M212" s="38"/>
      <c r="N212" s="38">
        <f t="shared" si="30"/>
        <v>11024782</v>
      </c>
      <c r="O212" s="38">
        <f>+ABRIL2021!Q212</f>
        <v>11024782</v>
      </c>
      <c r="P212" s="38"/>
      <c r="Q212" s="38">
        <f t="shared" si="31"/>
        <v>11024782</v>
      </c>
      <c r="R212" s="39">
        <f t="shared" si="26"/>
        <v>0</v>
      </c>
      <c r="S212" s="40">
        <f t="shared" si="27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8"/>
        <v>7350000</v>
      </c>
      <c r="I213" s="38">
        <f>+ABRIL2021!K213</f>
        <v>7350000</v>
      </c>
      <c r="J213" s="38"/>
      <c r="K213" s="38">
        <f t="shared" si="29"/>
        <v>7350000</v>
      </c>
      <c r="L213" s="38">
        <f>+ABRIL2021!N213</f>
        <v>7350000</v>
      </c>
      <c r="M213" s="38"/>
      <c r="N213" s="38">
        <f t="shared" si="30"/>
        <v>7350000</v>
      </c>
      <c r="O213" s="38">
        <f>+ABRIL2021!Q213</f>
        <v>7350000</v>
      </c>
      <c r="P213" s="38"/>
      <c r="Q213" s="38">
        <f t="shared" si="31"/>
        <v>7350000</v>
      </c>
      <c r="R213" s="39">
        <f t="shared" si="26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8"/>
        <v>12595423</v>
      </c>
      <c r="I214" s="38">
        <f>+ABRIL2021!K214</f>
        <v>12595423</v>
      </c>
      <c r="J214" s="38"/>
      <c r="K214" s="38">
        <f t="shared" si="29"/>
        <v>12595423</v>
      </c>
      <c r="L214" s="38">
        <f>+ABRIL2021!N214</f>
        <v>12324773</v>
      </c>
      <c r="M214" s="38"/>
      <c r="N214" s="38">
        <f t="shared" si="30"/>
        <v>12324773</v>
      </c>
      <c r="O214" s="38">
        <f>+ABRIL2021!Q214</f>
        <v>12324773</v>
      </c>
      <c r="P214" s="38"/>
      <c r="Q214" s="38">
        <f t="shared" si="31"/>
        <v>12324773</v>
      </c>
      <c r="R214" s="39">
        <f t="shared" si="26"/>
        <v>0</v>
      </c>
      <c r="S214" s="40">
        <f t="shared" si="27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8"/>
        <v>14160500</v>
      </c>
      <c r="I215" s="29">
        <f>+ABRIL2021!K215</f>
        <v>14160500</v>
      </c>
      <c r="J215" s="29">
        <f>+J216+J217+J218</f>
        <v>0</v>
      </c>
      <c r="K215" s="29">
        <f t="shared" si="29"/>
        <v>14160500</v>
      </c>
      <c r="L215" s="29">
        <f>+ABRIL2021!N215</f>
        <v>14160500</v>
      </c>
      <c r="M215" s="29">
        <f>+M216+M217+M218</f>
        <v>0</v>
      </c>
      <c r="N215" s="29">
        <f t="shared" si="30"/>
        <v>14160500</v>
      </c>
      <c r="O215" s="29">
        <f>+ABRIL2021!Q215</f>
        <v>14160500</v>
      </c>
      <c r="P215" s="29">
        <f>+P216+P217+P218</f>
        <v>0</v>
      </c>
      <c r="Q215" s="29">
        <f t="shared" si="31"/>
        <v>14160500</v>
      </c>
      <c r="R215" s="35">
        <f t="shared" si="26"/>
        <v>0</v>
      </c>
      <c r="S215" s="36">
        <f t="shared" si="27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8"/>
        <v>0</v>
      </c>
      <c r="I216" s="38">
        <f>+ABRIL2021!K216</f>
        <v>0</v>
      </c>
      <c r="J216" s="38"/>
      <c r="K216" s="38">
        <f t="shared" si="29"/>
        <v>0</v>
      </c>
      <c r="L216" s="38">
        <f>+ABRIL2021!N216</f>
        <v>0</v>
      </c>
      <c r="M216" s="38"/>
      <c r="N216" s="38">
        <f t="shared" si="30"/>
        <v>0</v>
      </c>
      <c r="O216" s="38">
        <f>+ABRIL2021!Q216</f>
        <v>0</v>
      </c>
      <c r="P216" s="38"/>
      <c r="Q216" s="38">
        <f t="shared" si="31"/>
        <v>0</v>
      </c>
      <c r="R216" s="39">
        <f t="shared" si="26"/>
        <v>0</v>
      </c>
      <c r="S216" s="40">
        <f t="shared" si="27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8"/>
        <v>14160500</v>
      </c>
      <c r="I217" s="38">
        <f>+ABRIL2021!K217</f>
        <v>14160500</v>
      </c>
      <c r="J217" s="38"/>
      <c r="K217" s="38">
        <f t="shared" si="29"/>
        <v>14160500</v>
      </c>
      <c r="L217" s="38">
        <f>+ABRIL2021!N217</f>
        <v>14160500</v>
      </c>
      <c r="M217" s="38"/>
      <c r="N217" s="38">
        <f t="shared" si="30"/>
        <v>14160500</v>
      </c>
      <c r="O217" s="38">
        <f>+ABRIL2021!Q217</f>
        <v>14160500</v>
      </c>
      <c r="P217" s="38"/>
      <c r="Q217" s="38">
        <f t="shared" si="31"/>
        <v>14160500</v>
      </c>
      <c r="R217" s="39">
        <f t="shared" si="26"/>
        <v>0</v>
      </c>
      <c r="S217" s="40">
        <f t="shared" si="27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8"/>
        <v>0</v>
      </c>
      <c r="I218" s="38">
        <f>+ABRIL2021!K218</f>
        <v>0</v>
      </c>
      <c r="J218" s="38">
        <v>0</v>
      </c>
      <c r="K218" s="38">
        <f t="shared" si="29"/>
        <v>0</v>
      </c>
      <c r="L218" s="38">
        <f>+ABRIL2021!N218</f>
        <v>0</v>
      </c>
      <c r="M218" s="38">
        <v>0</v>
      </c>
      <c r="N218" s="38">
        <f t="shared" si="30"/>
        <v>0</v>
      </c>
      <c r="O218" s="38">
        <f>+ABRIL2021!Q218</f>
        <v>0</v>
      </c>
      <c r="P218" s="38">
        <v>0</v>
      </c>
      <c r="Q218" s="38">
        <f t="shared" si="31"/>
        <v>0</v>
      </c>
      <c r="R218" s="39">
        <f t="shared" si="26"/>
        <v>0</v>
      </c>
      <c r="S218" s="40">
        <f t="shared" si="27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8"/>
        <v>0</v>
      </c>
      <c r="I219" s="29">
        <f>+ABRIL2021!K219</f>
        <v>0</v>
      </c>
      <c r="J219" s="29">
        <f>+J220+J221</f>
        <v>0</v>
      </c>
      <c r="K219" s="29">
        <f t="shared" si="29"/>
        <v>0</v>
      </c>
      <c r="L219" s="29">
        <f>+ABRIL2021!N219</f>
        <v>0</v>
      </c>
      <c r="M219" s="29">
        <f>+M220+M221</f>
        <v>0</v>
      </c>
      <c r="N219" s="29">
        <f t="shared" si="30"/>
        <v>0</v>
      </c>
      <c r="O219" s="29">
        <f>+ABRIL2021!Q219</f>
        <v>0</v>
      </c>
      <c r="P219" s="29">
        <f>+P220+P221</f>
        <v>0</v>
      </c>
      <c r="Q219" s="29">
        <f t="shared" si="31"/>
        <v>0</v>
      </c>
      <c r="R219" s="35">
        <f t="shared" si="26"/>
        <v>0</v>
      </c>
      <c r="S219" s="36">
        <f t="shared" si="27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8"/>
        <v>0</v>
      </c>
      <c r="I220" s="38">
        <f>+ABRIL2021!K220</f>
        <v>0</v>
      </c>
      <c r="J220" s="38">
        <v>0</v>
      </c>
      <c r="K220" s="38">
        <f t="shared" si="29"/>
        <v>0</v>
      </c>
      <c r="L220" s="38">
        <f>+ABRIL2021!N220</f>
        <v>0</v>
      </c>
      <c r="M220" s="38">
        <v>0</v>
      </c>
      <c r="N220" s="38">
        <f t="shared" si="30"/>
        <v>0</v>
      </c>
      <c r="O220" s="38">
        <f>+ABRIL2021!Q220</f>
        <v>0</v>
      </c>
      <c r="P220" s="38">
        <v>0</v>
      </c>
      <c r="Q220" s="38">
        <f t="shared" si="31"/>
        <v>0</v>
      </c>
      <c r="R220" s="39">
        <f t="shared" si="26"/>
        <v>0</v>
      </c>
      <c r="S220" s="40">
        <f t="shared" si="27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8"/>
        <v>0</v>
      </c>
      <c r="I221" s="38">
        <f>+ABRIL2021!K221</f>
        <v>0</v>
      </c>
      <c r="J221" s="38">
        <v>0</v>
      </c>
      <c r="K221" s="38">
        <f t="shared" si="29"/>
        <v>0</v>
      </c>
      <c r="L221" s="38">
        <f>+ABRIL2021!N221</f>
        <v>0</v>
      </c>
      <c r="M221" s="38">
        <v>0</v>
      </c>
      <c r="N221" s="38">
        <f t="shared" si="30"/>
        <v>0</v>
      </c>
      <c r="O221" s="38">
        <f>+ABRIL2021!Q221</f>
        <v>0</v>
      </c>
      <c r="P221" s="38">
        <v>0</v>
      </c>
      <c r="Q221" s="38">
        <f t="shared" si="31"/>
        <v>0</v>
      </c>
      <c r="R221" s="39">
        <f t="shared" si="26"/>
        <v>0</v>
      </c>
      <c r="S221" s="40">
        <f t="shared" si="27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8"/>
        <v>0</v>
      </c>
      <c r="I222" s="29">
        <f>+ABRIL2021!K222</f>
        <v>0</v>
      </c>
      <c r="J222" s="29">
        <f>+J223+J224</f>
        <v>0</v>
      </c>
      <c r="K222" s="29">
        <f t="shared" si="29"/>
        <v>0</v>
      </c>
      <c r="L222" s="29">
        <f>+ABRIL2021!N222</f>
        <v>0</v>
      </c>
      <c r="M222" s="29">
        <f>+M223+M224</f>
        <v>0</v>
      </c>
      <c r="N222" s="29">
        <f t="shared" si="30"/>
        <v>0</v>
      </c>
      <c r="O222" s="29">
        <f>+ABRIL2021!Q222</f>
        <v>0</v>
      </c>
      <c r="P222" s="29">
        <f>+P223+P224</f>
        <v>0</v>
      </c>
      <c r="Q222" s="29">
        <f t="shared" si="31"/>
        <v>0</v>
      </c>
      <c r="R222" s="35">
        <f t="shared" si="26"/>
        <v>0</v>
      </c>
      <c r="S222" s="36">
        <f t="shared" si="27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8"/>
        <v>0</v>
      </c>
      <c r="I223" s="38">
        <f>+ABRIL2021!K223</f>
        <v>0</v>
      </c>
      <c r="J223" s="38">
        <v>0</v>
      </c>
      <c r="K223" s="38">
        <f t="shared" si="29"/>
        <v>0</v>
      </c>
      <c r="L223" s="38">
        <f>+ABRIL2021!N223</f>
        <v>0</v>
      </c>
      <c r="M223" s="38">
        <v>0</v>
      </c>
      <c r="N223" s="38">
        <f t="shared" si="30"/>
        <v>0</v>
      </c>
      <c r="O223" s="38">
        <f>+ABRIL2021!Q223</f>
        <v>0</v>
      </c>
      <c r="P223" s="38">
        <v>0</v>
      </c>
      <c r="Q223" s="38">
        <f t="shared" si="31"/>
        <v>0</v>
      </c>
      <c r="R223" s="39">
        <f t="shared" si="26"/>
        <v>0</v>
      </c>
      <c r="S223" s="40">
        <f t="shared" si="27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8"/>
        <v>0</v>
      </c>
      <c r="I224" s="38">
        <f>+ABRIL2021!K224</f>
        <v>0</v>
      </c>
      <c r="J224" s="38">
        <v>0</v>
      </c>
      <c r="K224" s="38">
        <f t="shared" si="29"/>
        <v>0</v>
      </c>
      <c r="L224" s="38">
        <f>+ABRIL2021!N224</f>
        <v>0</v>
      </c>
      <c r="M224" s="38">
        <v>0</v>
      </c>
      <c r="N224" s="38">
        <f t="shared" si="30"/>
        <v>0</v>
      </c>
      <c r="O224" s="38">
        <f>+ABRIL2021!Q224</f>
        <v>0</v>
      </c>
      <c r="P224" s="38">
        <v>0</v>
      </c>
      <c r="Q224" s="38">
        <f t="shared" si="31"/>
        <v>0</v>
      </c>
      <c r="R224" s="39">
        <f t="shared" si="26"/>
        <v>0</v>
      </c>
      <c r="S224" s="40">
        <f t="shared" si="27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8"/>
        <v>0</v>
      </c>
      <c r="I225" s="41">
        <f>+ABRIL2021!K225</f>
        <v>0</v>
      </c>
      <c r="J225" s="29">
        <v>0</v>
      </c>
      <c r="K225" s="29">
        <f t="shared" si="29"/>
        <v>0</v>
      </c>
      <c r="L225" s="41">
        <f>+ABRIL2021!N225</f>
        <v>0</v>
      </c>
      <c r="M225" s="29">
        <v>0</v>
      </c>
      <c r="N225" s="29">
        <f t="shared" si="30"/>
        <v>0</v>
      </c>
      <c r="O225" s="41">
        <f>+ABRIL2021!Q225</f>
        <v>0</v>
      </c>
      <c r="P225" s="29">
        <v>0</v>
      </c>
      <c r="Q225" s="29">
        <f t="shared" si="31"/>
        <v>0</v>
      </c>
      <c r="R225" s="35">
        <f t="shared" si="26"/>
        <v>0</v>
      </c>
      <c r="S225" s="36">
        <f t="shared" si="27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552957870.80999994</v>
      </c>
      <c r="E226" s="44">
        <f>+E12+E184+E197+E204+E210</f>
        <v>26604000</v>
      </c>
      <c r="F226" s="44">
        <f>+F12+F184+F197+F204+F210</f>
        <v>0</v>
      </c>
      <c r="G226" s="44">
        <f>+G12+G184+G197+G204+G210</f>
        <v>26604000</v>
      </c>
      <c r="H226" s="75">
        <f>+C226+D226+E226-F226-G226</f>
        <v>2129054537.8099999</v>
      </c>
      <c r="I226" s="41">
        <f>+ABRIL2021!K226</f>
        <v>1313430328.99</v>
      </c>
      <c r="J226" s="44">
        <f>+J12+J184+J197+J204+J210</f>
        <v>198266067</v>
      </c>
      <c r="K226" s="44">
        <f t="shared" si="29"/>
        <v>1511696395.99</v>
      </c>
      <c r="L226" s="41">
        <f>+ABRIL2021!N226</f>
        <v>553347331.99000001</v>
      </c>
      <c r="M226" s="44">
        <f>+M12+M184+M197+M204+M210</f>
        <v>175175316</v>
      </c>
      <c r="N226" s="44">
        <f t="shared" si="30"/>
        <v>728522647.99000001</v>
      </c>
      <c r="O226" s="41">
        <f>+ABRIL2021!Q226</f>
        <v>492585126.99000001</v>
      </c>
      <c r="P226" s="44">
        <f>+P12+P184+P197+P204+P210</f>
        <v>175911431</v>
      </c>
      <c r="Q226" s="44">
        <f t="shared" si="31"/>
        <v>668496557.99000001</v>
      </c>
      <c r="R226" s="81">
        <f t="shared" si="26"/>
        <v>617358141.81999993</v>
      </c>
      <c r="S226" s="45">
        <f t="shared" si="27"/>
        <v>60026090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4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7.85546875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11"/>
      <c r="B9" s="112"/>
      <c r="C9" s="173"/>
      <c r="D9" s="14" t="s">
        <v>364</v>
      </c>
      <c r="E9" s="108" t="s">
        <v>365</v>
      </c>
      <c r="F9" s="109" t="s">
        <v>359</v>
      </c>
      <c r="G9" s="110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620607330.38999999</v>
      </c>
      <c r="E11" s="28">
        <f>+E12+E184+E197+E204+E210</f>
        <v>39273762</v>
      </c>
      <c r="F11" s="28">
        <f>+F12+F184+F197+F204+F210</f>
        <v>0</v>
      </c>
      <c r="G11" s="28">
        <f>+G12+G184+G197+G204+G210</f>
        <v>39273762</v>
      </c>
      <c r="H11" s="65">
        <f>+C11+D11+E11-F11-G11</f>
        <v>2196703997.3899999</v>
      </c>
      <c r="I11" s="28">
        <f>+MAYO2021!K11</f>
        <v>1511696395.99</v>
      </c>
      <c r="J11" s="28">
        <f>+J12+J184+J197+J204+J210</f>
        <v>103724570.39</v>
      </c>
      <c r="K11" s="28">
        <f>+I11+J11</f>
        <v>1615420966.3800001</v>
      </c>
      <c r="L11" s="28">
        <f>+MAYO2021!N11</f>
        <v>728522647.99000001</v>
      </c>
      <c r="M11" s="28">
        <f>+M12+M184+M197+M204+M210</f>
        <v>191775604.38999999</v>
      </c>
      <c r="N11" s="28">
        <f>+L11+M11</f>
        <v>920298252.38</v>
      </c>
      <c r="O11" s="28">
        <f>+MAYO2021!Q11</f>
        <v>668496557.99000001</v>
      </c>
      <c r="P11" s="28">
        <f>+P12+P184+P197+P204+P210</f>
        <v>180401802.38999999</v>
      </c>
      <c r="Q11" s="28">
        <f>+O11+P11</f>
        <v>848898360.38</v>
      </c>
      <c r="R11" s="30">
        <f t="shared" ref="R11:R75" si="0">+H11-K11</f>
        <v>581283031.00999975</v>
      </c>
      <c r="S11" s="31">
        <f t="shared" ref="S11:S75" si="1">+N11-Q11</f>
        <v>71399892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510193354.38999999</v>
      </c>
      <c r="E12" s="29">
        <f>+E13+E120+E173</f>
        <v>39273762</v>
      </c>
      <c r="F12" s="29">
        <f>+F13+F120+F173</f>
        <v>0</v>
      </c>
      <c r="G12" s="29">
        <f>+G13+G120+G173</f>
        <v>38243262</v>
      </c>
      <c r="H12" s="65">
        <f t="shared" ref="H12:H76" si="2">+C12+D12+E12-F12-G12</f>
        <v>1917320521.3899999</v>
      </c>
      <c r="I12" s="29">
        <f>+MAYO2021!K12</f>
        <v>1319202390.99</v>
      </c>
      <c r="J12" s="29">
        <f>+J13+J120+J173</f>
        <v>103724570.39</v>
      </c>
      <c r="K12" s="29">
        <f t="shared" ref="K12:K76" si="3">+I12+J12</f>
        <v>1422926961.3800001</v>
      </c>
      <c r="L12" s="29">
        <f>+MAYO2021!N12</f>
        <v>611897195.99000001</v>
      </c>
      <c r="M12" s="29">
        <f>+M13+M120+M173</f>
        <v>180417709.38999999</v>
      </c>
      <c r="N12" s="29">
        <f t="shared" ref="N12:N76" si="4">+L12+M12</f>
        <v>792314905.38</v>
      </c>
      <c r="O12" s="29">
        <f>+MAYO2021!Q12</f>
        <v>551871105.99000001</v>
      </c>
      <c r="P12" s="29">
        <f>+P13+P120+P173</f>
        <v>169314557.38999999</v>
      </c>
      <c r="Q12" s="29">
        <f t="shared" ref="Q12:Q76" si="5">+O12+P12</f>
        <v>721185663.38</v>
      </c>
      <c r="R12" s="35">
        <f t="shared" si="0"/>
        <v>494393560.00999975</v>
      </c>
      <c r="S12" s="36">
        <f t="shared" si="1"/>
        <v>71129242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291354985.75999999</v>
      </c>
      <c r="E13" s="29">
        <f>+E14+E66</f>
        <v>33568768</v>
      </c>
      <c r="F13" s="29">
        <f>+F14+F66</f>
        <v>0</v>
      </c>
      <c r="G13" s="29">
        <f>+G14+G66</f>
        <v>31243262</v>
      </c>
      <c r="H13" s="65">
        <f t="shared" si="2"/>
        <v>1358967048.76</v>
      </c>
      <c r="I13" s="29">
        <f>+MAYO2021!K13</f>
        <v>1068477484</v>
      </c>
      <c r="J13" s="29">
        <f>+J14+J66</f>
        <v>76382781</v>
      </c>
      <c r="K13" s="29">
        <f t="shared" si="3"/>
        <v>1144860265</v>
      </c>
      <c r="L13" s="29">
        <f>+MAYO2021!N13</f>
        <v>481462081</v>
      </c>
      <c r="M13" s="29">
        <f>+M14+M66</f>
        <v>120241184</v>
      </c>
      <c r="N13" s="29">
        <f t="shared" si="4"/>
        <v>601703265</v>
      </c>
      <c r="O13" s="29">
        <f>+MAYO2021!Q13</f>
        <v>473357179</v>
      </c>
      <c r="P13" s="29">
        <f>+P14+P66</f>
        <v>109275732</v>
      </c>
      <c r="Q13" s="29">
        <f t="shared" si="5"/>
        <v>582632911</v>
      </c>
      <c r="R13" s="35">
        <f t="shared" si="0"/>
        <v>214106783.75999999</v>
      </c>
      <c r="S13" s="36">
        <f t="shared" si="1"/>
        <v>19070354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13000000</v>
      </c>
      <c r="E14" s="29">
        <f>+E15+E35+E39+E51</f>
        <v>5885500</v>
      </c>
      <c r="F14" s="29">
        <f>+F15+F35+F39+F51</f>
        <v>0</v>
      </c>
      <c r="G14" s="29">
        <f>+G15+G35+G39+G51</f>
        <v>21193500</v>
      </c>
      <c r="H14" s="65">
        <f t="shared" si="2"/>
        <v>497558954</v>
      </c>
      <c r="I14" s="29">
        <f>+MAYO2021!K14</f>
        <v>391249032</v>
      </c>
      <c r="J14" s="29">
        <f>+J15+J35+J39+J51</f>
        <v>15176442</v>
      </c>
      <c r="K14" s="29">
        <f t="shared" si="3"/>
        <v>406425474</v>
      </c>
      <c r="L14" s="29">
        <f>+MAYO2021!N14</f>
        <v>192603348</v>
      </c>
      <c r="M14" s="29">
        <f>+M15+M35+M39+M51</f>
        <v>49776125</v>
      </c>
      <c r="N14" s="29">
        <f t="shared" si="4"/>
        <v>242379473</v>
      </c>
      <c r="O14" s="29">
        <f>+MAYO2021!Q14</f>
        <v>186923860</v>
      </c>
      <c r="P14" s="29">
        <f>+P15+P35+P39+P51</f>
        <v>43653372</v>
      </c>
      <c r="Q14" s="29">
        <f t="shared" si="5"/>
        <v>230577232</v>
      </c>
      <c r="R14" s="35">
        <f t="shared" si="0"/>
        <v>91133480</v>
      </c>
      <c r="S14" s="36">
        <f>+N14-Q14</f>
        <v>11802241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+MAYO2021!K15</f>
        <v>40379046</v>
      </c>
      <c r="J15" s="29">
        <f>+J16+J17+J18+J19</f>
        <v>11141847</v>
      </c>
      <c r="K15" s="29">
        <f t="shared" si="3"/>
        <v>51520893</v>
      </c>
      <c r="L15" s="29">
        <f>+MAYO2021!N15</f>
        <v>40379046</v>
      </c>
      <c r="M15" s="29">
        <f>+M16+M17+M18+M19</f>
        <v>11141846</v>
      </c>
      <c r="N15" s="29">
        <f t="shared" si="4"/>
        <v>51520892</v>
      </c>
      <c r="O15" s="29">
        <f>+MAYO2021!Q15</f>
        <v>36546500</v>
      </c>
      <c r="P15" s="29">
        <f>+P16+P17+P18+P19</f>
        <v>7309300</v>
      </c>
      <c r="Q15" s="29">
        <f t="shared" si="5"/>
        <v>43855800</v>
      </c>
      <c r="R15" s="35">
        <f t="shared" si="0"/>
        <v>51520896</v>
      </c>
      <c r="S15" s="36">
        <f t="shared" si="1"/>
        <v>7665092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+MAYO2021!K16</f>
        <v>32733500</v>
      </c>
      <c r="J16" s="38">
        <v>6546700</v>
      </c>
      <c r="K16" s="38">
        <f t="shared" si="3"/>
        <v>39280200</v>
      </c>
      <c r="L16" s="38">
        <f>+MAYO2021!N16</f>
        <v>32733500</v>
      </c>
      <c r="M16" s="38">
        <v>6546700</v>
      </c>
      <c r="N16" s="38">
        <f t="shared" si="4"/>
        <v>39280200</v>
      </c>
      <c r="O16" s="38">
        <f>+MAYO2021!Q16</f>
        <v>32733500</v>
      </c>
      <c r="P16" s="38">
        <v>6546700</v>
      </c>
      <c r="Q16" s="38">
        <f t="shared" si="5"/>
        <v>39280200</v>
      </c>
      <c r="R16" s="39">
        <f t="shared" si="0"/>
        <v>39280200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+MAYO2021!K17</f>
        <v>0</v>
      </c>
      <c r="J17" s="38"/>
      <c r="K17" s="38">
        <f t="shared" si="3"/>
        <v>0</v>
      </c>
      <c r="L17" s="38">
        <f>+MAYO2021!N17</f>
        <v>0</v>
      </c>
      <c r="M17" s="38"/>
      <c r="N17" s="38">
        <f t="shared" si="4"/>
        <v>0</v>
      </c>
      <c r="O17" s="38">
        <f>+MAYO2021!Q17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+MAYO2021!K18</f>
        <v>0</v>
      </c>
      <c r="J18" s="38"/>
      <c r="K18" s="38">
        <f t="shared" si="3"/>
        <v>0</v>
      </c>
      <c r="L18" s="38">
        <f>+MAYO2021!N18</f>
        <v>0</v>
      </c>
      <c r="M18" s="38"/>
      <c r="N18" s="38">
        <f t="shared" si="4"/>
        <v>0</v>
      </c>
      <c r="O18" s="38">
        <f>+MAYO2021!Q18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+MAYO2021!K19</f>
        <v>7645546</v>
      </c>
      <c r="J19" s="29">
        <f>SUM(J20:J33)</f>
        <v>4595147</v>
      </c>
      <c r="K19" s="29">
        <f t="shared" si="3"/>
        <v>12240693</v>
      </c>
      <c r="L19" s="29">
        <f>+MAYO2021!N19</f>
        <v>7645546</v>
      </c>
      <c r="M19" s="29">
        <f>SUM(M20:M33)</f>
        <v>4595146</v>
      </c>
      <c r="N19" s="29">
        <f t="shared" si="4"/>
        <v>12240692</v>
      </c>
      <c r="O19" s="29">
        <f>+MAYO2021!Q19</f>
        <v>3813000</v>
      </c>
      <c r="P19" s="29">
        <f>SUM(P20:P33)</f>
        <v>762600</v>
      </c>
      <c r="Q19" s="29">
        <f t="shared" si="5"/>
        <v>4575600</v>
      </c>
      <c r="R19" s="35">
        <f t="shared" si="0"/>
        <v>12240696</v>
      </c>
      <c r="S19" s="36">
        <f t="shared" si="1"/>
        <v>7665092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+MAYO2021!K20</f>
        <v>1200228</v>
      </c>
      <c r="J20" s="38">
        <v>1200228</v>
      </c>
      <c r="K20" s="38">
        <f t="shared" si="3"/>
        <v>2400456</v>
      </c>
      <c r="L20" s="38">
        <f>+MAYO2021!N20</f>
        <v>1200228</v>
      </c>
      <c r="M20" s="38">
        <v>1200228</v>
      </c>
      <c r="N20" s="38">
        <f t="shared" si="4"/>
        <v>2400456</v>
      </c>
      <c r="O20" s="38">
        <f>+MAYO2021!Q20</f>
        <v>0</v>
      </c>
      <c r="P20" s="38"/>
      <c r="Q20" s="38">
        <f t="shared" si="5"/>
        <v>0</v>
      </c>
      <c r="R20" s="39">
        <f t="shared" si="0"/>
        <v>2400457</v>
      </c>
      <c r="S20" s="40">
        <f t="shared" si="1"/>
        <v>2400456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+MAYO2021!K21</f>
        <v>3813000</v>
      </c>
      <c r="J21" s="38">
        <v>762600</v>
      </c>
      <c r="K21" s="38">
        <f t="shared" si="3"/>
        <v>4575600</v>
      </c>
      <c r="L21" s="38">
        <f>+MAYO2021!N21</f>
        <v>3813000</v>
      </c>
      <c r="M21" s="38">
        <v>762600</v>
      </c>
      <c r="N21" s="38">
        <f t="shared" si="4"/>
        <v>4575600</v>
      </c>
      <c r="O21" s="38">
        <f>+MAYO2021!Q21</f>
        <v>3813000</v>
      </c>
      <c r="P21" s="38">
        <v>762600</v>
      </c>
      <c r="Q21" s="38">
        <f t="shared" si="5"/>
        <v>4575600</v>
      </c>
      <c r="R21" s="39">
        <f t="shared" si="0"/>
        <v>4575600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+MAYO2021!K22</f>
        <v>818337</v>
      </c>
      <c r="J22" s="38">
        <v>818337</v>
      </c>
      <c r="K22" s="38">
        <f t="shared" si="3"/>
        <v>1636674</v>
      </c>
      <c r="L22" s="38">
        <f>+MAYO2021!N22</f>
        <v>818337</v>
      </c>
      <c r="M22" s="38">
        <v>818337</v>
      </c>
      <c r="N22" s="38">
        <f t="shared" si="4"/>
        <v>1636674</v>
      </c>
      <c r="O22" s="38">
        <f>+MAYO2021!Q22</f>
        <v>0</v>
      </c>
      <c r="P22" s="38"/>
      <c r="Q22" s="38">
        <f t="shared" si="5"/>
        <v>0</v>
      </c>
      <c r="R22" s="39">
        <f t="shared" si="0"/>
        <v>1636676</v>
      </c>
      <c r="S22" s="40">
        <f t="shared" si="1"/>
        <v>1636674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+MAYO2021!K23</f>
        <v>0</v>
      </c>
      <c r="J23" s="38"/>
      <c r="K23" s="38">
        <f t="shared" si="3"/>
        <v>0</v>
      </c>
      <c r="L23" s="38">
        <f>+MAYO2021!N23</f>
        <v>0</v>
      </c>
      <c r="M23" s="38"/>
      <c r="N23" s="38">
        <f t="shared" si="4"/>
        <v>0</v>
      </c>
      <c r="O23" s="38">
        <f>+MAYO2021!Q23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+MAYO2021!K24</f>
        <v>109112</v>
      </c>
      <c r="J24" s="38">
        <v>109112</v>
      </c>
      <c r="K24" s="38">
        <f t="shared" si="3"/>
        <v>218224</v>
      </c>
      <c r="L24" s="38">
        <f>+MAYO2021!N24</f>
        <v>109112</v>
      </c>
      <c r="M24" s="38">
        <v>109112</v>
      </c>
      <c r="N24" s="38">
        <f t="shared" si="4"/>
        <v>218224</v>
      </c>
      <c r="O24" s="38">
        <f>+MAYO2021!Q24</f>
        <v>0</v>
      </c>
      <c r="P24" s="38"/>
      <c r="Q24" s="38">
        <f t="shared" si="5"/>
        <v>0</v>
      </c>
      <c r="R24" s="39">
        <f t="shared" si="0"/>
        <v>218223</v>
      </c>
      <c r="S24" s="40">
        <f t="shared" si="1"/>
        <v>218224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+MAYO2021!K25</f>
        <v>0</v>
      </c>
      <c r="J25" s="38"/>
      <c r="K25" s="38">
        <f t="shared" si="3"/>
        <v>0</v>
      </c>
      <c r="L25" s="38">
        <f>+MAYO2021!N25</f>
        <v>0</v>
      </c>
      <c r="M25" s="38"/>
      <c r="N25" s="38">
        <f t="shared" si="4"/>
        <v>0</v>
      </c>
      <c r="O25" s="38">
        <f>+MAYO2021!Q25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+MAYO2021!K26</f>
        <v>1704869</v>
      </c>
      <c r="J26" s="38">
        <v>1704870</v>
      </c>
      <c r="K26" s="38">
        <f t="shared" si="3"/>
        <v>3409739</v>
      </c>
      <c r="L26" s="38">
        <f>+MAYO2021!N26</f>
        <v>1704869</v>
      </c>
      <c r="M26" s="38">
        <v>1704869</v>
      </c>
      <c r="N26" s="38">
        <f t="shared" si="4"/>
        <v>3409738</v>
      </c>
      <c r="O26" s="38">
        <f>+MAYO2021!Q26</f>
        <v>0</v>
      </c>
      <c r="P26" s="38"/>
      <c r="Q26" s="38">
        <f t="shared" si="5"/>
        <v>0</v>
      </c>
      <c r="R26" s="39">
        <f t="shared" si="0"/>
        <v>3409740</v>
      </c>
      <c r="S26" s="40">
        <f t="shared" si="1"/>
        <v>3409738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+MAYO2021!K27</f>
        <v>0</v>
      </c>
      <c r="J27" s="38"/>
      <c r="K27" s="38">
        <f t="shared" si="3"/>
        <v>0</v>
      </c>
      <c r="L27" s="38">
        <f>+MAYO2021!N27</f>
        <v>0</v>
      </c>
      <c r="M27" s="38"/>
      <c r="N27" s="38">
        <f t="shared" si="4"/>
        <v>0</v>
      </c>
      <c r="O27" s="38">
        <f>+MAYO2021!Q27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+MAYO2021!K28</f>
        <v>0</v>
      </c>
      <c r="J28" s="38"/>
      <c r="K28" s="38">
        <f t="shared" si="3"/>
        <v>0</v>
      </c>
      <c r="L28" s="38">
        <f>+MAYO2021!N28</f>
        <v>0</v>
      </c>
      <c r="M28" s="38"/>
      <c r="N28" s="38">
        <f t="shared" si="4"/>
        <v>0</v>
      </c>
      <c r="O28" s="38">
        <f>+MAYO2021!Q28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+MAYO2021!K29</f>
        <v>0</v>
      </c>
      <c r="J29" s="38"/>
      <c r="K29" s="38">
        <f t="shared" si="3"/>
        <v>0</v>
      </c>
      <c r="L29" s="38">
        <f>+MAYO2021!N29</f>
        <v>0</v>
      </c>
      <c r="M29" s="38"/>
      <c r="N29" s="38">
        <f t="shared" si="4"/>
        <v>0</v>
      </c>
      <c r="O29" s="38">
        <f>+MAYO2021!Q29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+MAYO2021!K30</f>
        <v>0</v>
      </c>
      <c r="J30" s="38"/>
      <c r="K30" s="38">
        <f t="shared" si="3"/>
        <v>0</v>
      </c>
      <c r="L30" s="38">
        <f>+MAYO2021!N30</f>
        <v>0</v>
      </c>
      <c r="M30" s="38"/>
      <c r="N30" s="38">
        <f t="shared" si="4"/>
        <v>0</v>
      </c>
      <c r="O30" s="38">
        <f>+MAYO2021!Q30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+MAYO2021!K31</f>
        <v>0</v>
      </c>
      <c r="J31" s="38"/>
      <c r="K31" s="38">
        <f t="shared" si="3"/>
        <v>0</v>
      </c>
      <c r="L31" s="38">
        <f>+MAYO2021!N31</f>
        <v>0</v>
      </c>
      <c r="M31" s="38"/>
      <c r="N31" s="38">
        <f t="shared" si="4"/>
        <v>0</v>
      </c>
      <c r="O31" s="38">
        <f>+MAYO2021!Q31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+MAYO2021!K32</f>
        <v>0</v>
      </c>
      <c r="J32" s="38"/>
      <c r="K32" s="38">
        <f t="shared" si="3"/>
        <v>0</v>
      </c>
      <c r="L32" s="38">
        <f>+MAYO2021!N32</f>
        <v>0</v>
      </c>
      <c r="M32" s="38"/>
      <c r="N32" s="38">
        <f t="shared" si="4"/>
        <v>0</v>
      </c>
      <c r="O32" s="38">
        <f>+MAYO2021!Q32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+MAYO2021!K33</f>
        <v>0</v>
      </c>
      <c r="J33" s="29">
        <f>+J34</f>
        <v>0</v>
      </c>
      <c r="K33" s="29">
        <f t="shared" si="3"/>
        <v>0</v>
      </c>
      <c r="L33" s="29">
        <f>+MAYO2021!N33</f>
        <v>0</v>
      </c>
      <c r="M33" s="29">
        <f>+M34</f>
        <v>0</v>
      </c>
      <c r="N33" s="29">
        <f t="shared" si="4"/>
        <v>0</v>
      </c>
      <c r="O33" s="29">
        <f>+MAYO2021!Q33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+MAYO2021!K34</f>
        <v>0</v>
      </c>
      <c r="J34" s="38"/>
      <c r="K34" s="38">
        <f t="shared" si="3"/>
        <v>0</v>
      </c>
      <c r="L34" s="38">
        <f>+MAYO2021!N34</f>
        <v>0</v>
      </c>
      <c r="M34" s="38"/>
      <c r="N34" s="38">
        <f t="shared" si="4"/>
        <v>0</v>
      </c>
      <c r="O34" s="38">
        <f>+MAYO2021!Q34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13000000</v>
      </c>
      <c r="E35" s="29">
        <f>SUM(E36:E38)</f>
        <v>5000000</v>
      </c>
      <c r="F35" s="29">
        <f>SUM(F36:F38)</f>
        <v>0</v>
      </c>
      <c r="G35" s="29">
        <f>SUM(G36:G38)</f>
        <v>20604000</v>
      </c>
      <c r="H35" s="65">
        <f t="shared" si="2"/>
        <v>362354624</v>
      </c>
      <c r="I35" s="29">
        <f>+MAYO2021!K35</f>
        <v>338971312</v>
      </c>
      <c r="J35" s="29">
        <f>SUM(J36:J38)</f>
        <v>0</v>
      </c>
      <c r="K35" s="29">
        <f t="shared" si="3"/>
        <v>338971312</v>
      </c>
      <c r="L35" s="29">
        <f>+MAYO2021!N35</f>
        <v>140547260</v>
      </c>
      <c r="M35" s="29">
        <f>SUM(M36:M38)</f>
        <v>34378052</v>
      </c>
      <c r="N35" s="29">
        <f t="shared" si="4"/>
        <v>174925312</v>
      </c>
      <c r="O35" s="29">
        <f>+MAYO2021!Q35</f>
        <v>140547260</v>
      </c>
      <c r="P35" s="29">
        <f>SUM(P36:P38)</f>
        <v>34378052</v>
      </c>
      <c r="Q35" s="29">
        <f t="shared" si="5"/>
        <v>174925312</v>
      </c>
      <c r="R35" s="35">
        <f t="shared" si="0"/>
        <v>23383312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+MAYO2021!K36</f>
        <v>0</v>
      </c>
      <c r="J36" s="38"/>
      <c r="K36" s="38">
        <f t="shared" si="3"/>
        <v>0</v>
      </c>
      <c r="L36" s="38">
        <f>+MAYO2021!N36</f>
        <v>0</v>
      </c>
      <c r="M36" s="38"/>
      <c r="N36" s="38">
        <f t="shared" si="4"/>
        <v>0</v>
      </c>
      <c r="O36" s="38">
        <f>+MAYO2021!Q36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v>5000000</v>
      </c>
      <c r="F37" s="38"/>
      <c r="G37" s="38">
        <v>14404000</v>
      </c>
      <c r="H37" s="64">
        <f t="shared" si="2"/>
        <v>114920624</v>
      </c>
      <c r="I37" s="38">
        <f>+MAYO2021!K37</f>
        <v>99402312</v>
      </c>
      <c r="J37" s="38">
        <v>0</v>
      </c>
      <c r="K37" s="38">
        <f t="shared" si="3"/>
        <v>99402312</v>
      </c>
      <c r="L37" s="38">
        <f>+MAYO2021!N37</f>
        <v>47635260</v>
      </c>
      <c r="M37" s="38">
        <v>9527052</v>
      </c>
      <c r="N37" s="38">
        <f t="shared" si="4"/>
        <v>57162312</v>
      </c>
      <c r="O37" s="38">
        <f>+MAYO2021!Q37</f>
        <v>47635260</v>
      </c>
      <c r="P37" s="38">
        <v>9527052</v>
      </c>
      <c r="Q37" s="38">
        <f t="shared" si="5"/>
        <v>57162312</v>
      </c>
      <c r="R37" s="39">
        <f t="shared" si="0"/>
        <v>15518312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v>3000000</v>
      </c>
      <c r="E38" s="38"/>
      <c r="F38" s="38"/>
      <c r="G38" s="38">
        <v>6200000</v>
      </c>
      <c r="H38" s="64">
        <f t="shared" si="2"/>
        <v>247434000</v>
      </c>
      <c r="I38" s="38">
        <f>+MAYO2021!K38</f>
        <v>239569000</v>
      </c>
      <c r="J38" s="38"/>
      <c r="K38" s="38">
        <f t="shared" si="3"/>
        <v>239569000</v>
      </c>
      <c r="L38" s="38">
        <f>+MAYO2021!N38</f>
        <v>92912000</v>
      </c>
      <c r="M38" s="38">
        <v>24851000</v>
      </c>
      <c r="N38" s="38">
        <f t="shared" si="4"/>
        <v>117763000</v>
      </c>
      <c r="O38" s="38">
        <f>+MAYO2021!Q38</f>
        <v>92912000</v>
      </c>
      <c r="P38" s="38">
        <v>24851000</v>
      </c>
      <c r="Q38" s="38">
        <f t="shared" si="5"/>
        <v>117763000</v>
      </c>
      <c r="R38" s="39">
        <f t="shared" si="0"/>
        <v>7865000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+MAYO2021!K39</f>
        <v>4092800</v>
      </c>
      <c r="J39" s="29">
        <f>+J40+J45</f>
        <v>818560</v>
      </c>
      <c r="K39" s="29">
        <f t="shared" si="3"/>
        <v>4911360</v>
      </c>
      <c r="L39" s="29">
        <f>+MAYO2021!N39</f>
        <v>4092800</v>
      </c>
      <c r="M39" s="29">
        <f>+M40+M45</f>
        <v>818560</v>
      </c>
      <c r="N39" s="29">
        <f t="shared" si="4"/>
        <v>4911360</v>
      </c>
      <c r="O39" s="29">
        <f>+MAYO2021!Q39</f>
        <v>4092800</v>
      </c>
      <c r="P39" s="29">
        <f>+P40+P45</f>
        <v>818560</v>
      </c>
      <c r="Q39" s="29">
        <f t="shared" si="5"/>
        <v>4911360</v>
      </c>
      <c r="R39" s="35">
        <f t="shared" si="0"/>
        <v>4911360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+MAYO2021!K40</f>
        <v>0</v>
      </c>
      <c r="J40" s="38">
        <f>SUM(J41:J44)</f>
        <v>0</v>
      </c>
      <c r="K40" s="38">
        <f t="shared" si="3"/>
        <v>0</v>
      </c>
      <c r="L40" s="38">
        <f>+MAYO2021!N40</f>
        <v>0</v>
      </c>
      <c r="M40" s="38">
        <f>SUM(M41:M44)</f>
        <v>0</v>
      </c>
      <c r="N40" s="38">
        <f t="shared" si="4"/>
        <v>0</v>
      </c>
      <c r="O40" s="38">
        <f>+MAYO2021!Q40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412</v>
      </c>
      <c r="AB40" s="107" t="s">
        <v>413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+MAYO2021!K41</f>
        <v>0</v>
      </c>
      <c r="J41" s="38"/>
      <c r="K41" s="38">
        <f t="shared" si="3"/>
        <v>0</v>
      </c>
      <c r="L41" s="38">
        <f>+MAYO2021!N41</f>
        <v>0</v>
      </c>
      <c r="M41" s="38"/>
      <c r="N41" s="38">
        <f t="shared" si="4"/>
        <v>0</v>
      </c>
      <c r="O41" s="38">
        <f>+MAYO2021!Q41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5344440</v>
      </c>
      <c r="X41" s="53">
        <f>+N46+N58+N99+N112</f>
        <v>5344440</v>
      </c>
      <c r="Y41" s="53">
        <f>+Q46+Q58+Q99+Q112</f>
        <v>5344440</v>
      </c>
      <c r="Z41" s="53">
        <f>+S46+S58+S99+S112</f>
        <v>0</v>
      </c>
      <c r="AA41" s="69">
        <f>+Y41+Z41</f>
        <v>5344440</v>
      </c>
      <c r="AB41" s="53">
        <v>5344440</v>
      </c>
      <c r="AC41" s="69">
        <f>+AA41-AB41</f>
        <v>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+MAYO2021!K42</f>
        <v>0</v>
      </c>
      <c r="J42" s="38"/>
      <c r="K42" s="38">
        <f t="shared" si="3"/>
        <v>0</v>
      </c>
      <c r="L42" s="38">
        <f>+MAYO2021!N42</f>
        <v>0</v>
      </c>
      <c r="M42" s="38"/>
      <c r="N42" s="38">
        <f t="shared" si="4"/>
        <v>0</v>
      </c>
      <c r="O42" s="38">
        <f>+MAYO2021!Q42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7544240</v>
      </c>
      <c r="X42" s="53">
        <f>+N47+N59+N100+N113</f>
        <v>7544240</v>
      </c>
      <c r="Y42" s="53">
        <f>+Q47+Q59+Q100+Q113</f>
        <v>7544240</v>
      </c>
      <c r="Z42" s="53">
        <f>+S47+S59+S100+S113</f>
        <v>0</v>
      </c>
      <c r="AA42" s="69">
        <f t="shared" ref="AA42:AA44" si="6">+Y42+Z42</f>
        <v>7544240</v>
      </c>
      <c r="AB42" s="53">
        <v>7544240</v>
      </c>
      <c r="AC42" s="69">
        <f t="shared" ref="AC42:AC44" si="7">+AA42-AB42</f>
        <v>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+MAYO2021!K43</f>
        <v>0</v>
      </c>
      <c r="J43" s="38"/>
      <c r="K43" s="38">
        <f t="shared" si="3"/>
        <v>0</v>
      </c>
      <c r="L43" s="38">
        <f>+MAYO2021!N43</f>
        <v>0</v>
      </c>
      <c r="M43" s="38"/>
      <c r="N43" s="38">
        <f t="shared" si="4"/>
        <v>0</v>
      </c>
      <c r="O43" s="38">
        <f>+MAYO2021!Q43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5956268</v>
      </c>
      <c r="X43" s="53">
        <f>+N48+N60+N101+N114</f>
        <v>5956268</v>
      </c>
      <c r="Y43" s="53">
        <f>+Q48+Q60+Q101+Q114</f>
        <v>604141</v>
      </c>
      <c r="Z43" s="53">
        <f>+S48+S60+S101+S114</f>
        <v>5352127</v>
      </c>
      <c r="AA43" s="69">
        <f t="shared" si="6"/>
        <v>5956268</v>
      </c>
      <c r="AB43" s="53">
        <v>5956268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+MAYO2021!K44</f>
        <v>0</v>
      </c>
      <c r="J44" s="38"/>
      <c r="K44" s="38">
        <f t="shared" si="3"/>
        <v>0</v>
      </c>
      <c r="L44" s="38">
        <f>+MAYO2021!N44</f>
        <v>0</v>
      </c>
      <c r="M44" s="38"/>
      <c r="N44" s="38">
        <f t="shared" si="4"/>
        <v>0</v>
      </c>
      <c r="O44" s="38">
        <f>+MAYO2021!Q44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781000</v>
      </c>
      <c r="X44" s="53">
        <f>+N61+N115</f>
        <v>781000</v>
      </c>
      <c r="Y44" s="53">
        <f>+Q61+Q115</f>
        <v>781000</v>
      </c>
      <c r="Z44" s="53">
        <f>+S61+S115</f>
        <v>0</v>
      </c>
      <c r="AA44" s="69">
        <f t="shared" si="6"/>
        <v>781000</v>
      </c>
      <c r="AB44" s="53">
        <v>781000</v>
      </c>
      <c r="AC44" s="69">
        <f t="shared" si="7"/>
        <v>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+MAYO2021!K45</f>
        <v>4092800</v>
      </c>
      <c r="J45" s="38">
        <f>SUM(J46:J50)</f>
        <v>818560</v>
      </c>
      <c r="K45" s="38">
        <f t="shared" si="3"/>
        <v>4911360</v>
      </c>
      <c r="L45" s="38">
        <f>+MAYO2021!N45</f>
        <v>4092800</v>
      </c>
      <c r="M45" s="38">
        <f>SUM(M46:M50)</f>
        <v>818560</v>
      </c>
      <c r="N45" s="38">
        <f t="shared" si="4"/>
        <v>4911360</v>
      </c>
      <c r="O45" s="38">
        <f>+MAYO2021!Q45</f>
        <v>4092800</v>
      </c>
      <c r="P45" s="38">
        <f>SUM(P46:P50)</f>
        <v>818560</v>
      </c>
      <c r="Q45" s="38">
        <f t="shared" si="5"/>
        <v>4911360</v>
      </c>
      <c r="R45" s="39">
        <f t="shared" si="0"/>
        <v>4911360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19625948</v>
      </c>
      <c r="X45" s="70">
        <f t="shared" si="8"/>
        <v>19625948</v>
      </c>
      <c r="Y45" s="70">
        <f t="shared" si="8"/>
        <v>14273821</v>
      </c>
      <c r="Z45" s="70">
        <f t="shared" si="8"/>
        <v>5352127</v>
      </c>
      <c r="AA45" s="70">
        <f t="shared" si="8"/>
        <v>19625948</v>
      </c>
      <c r="AB45" s="70">
        <f t="shared" si="8"/>
        <v>19625948</v>
      </c>
      <c r="AC45" s="70">
        <f t="shared" si="8"/>
        <v>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+MAYO2021!K46</f>
        <v>2782800</v>
      </c>
      <c r="J46" s="38">
        <v>556560</v>
      </c>
      <c r="K46" s="38">
        <f t="shared" si="3"/>
        <v>3339360</v>
      </c>
      <c r="L46" s="38">
        <f>+MAYO2021!N46</f>
        <v>2782800</v>
      </c>
      <c r="M46" s="38">
        <v>556560</v>
      </c>
      <c r="N46" s="38">
        <f t="shared" si="4"/>
        <v>3339360</v>
      </c>
      <c r="O46" s="38">
        <f>+MAYO2021!Q46</f>
        <v>2782800</v>
      </c>
      <c r="P46" s="38">
        <v>556560</v>
      </c>
      <c r="Q46" s="38">
        <f t="shared" si="5"/>
        <v>3339360</v>
      </c>
      <c r="R46" s="39">
        <f t="shared" si="0"/>
        <v>3339360</v>
      </c>
      <c r="S46" s="40">
        <f t="shared" si="1"/>
        <v>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+MAYO2021!K47</f>
        <v>0</v>
      </c>
      <c r="J47" s="38"/>
      <c r="K47" s="38">
        <f t="shared" si="3"/>
        <v>0</v>
      </c>
      <c r="L47" s="38">
        <f>+MAYO2021!N47</f>
        <v>0</v>
      </c>
      <c r="M47" s="38"/>
      <c r="N47" s="38">
        <f t="shared" si="4"/>
        <v>0</v>
      </c>
      <c r="O47" s="38">
        <f>+MAYO2021!Q47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+MAYO2021!K48</f>
        <v>0</v>
      </c>
      <c r="J48" s="38"/>
      <c r="K48" s="38">
        <f t="shared" si="3"/>
        <v>0</v>
      </c>
      <c r="L48" s="38">
        <f>+MAYO2021!N48</f>
        <v>0</v>
      </c>
      <c r="M48" s="38"/>
      <c r="N48" s="38">
        <f t="shared" si="4"/>
        <v>0</v>
      </c>
      <c r="O48" s="38">
        <f>+MAYO2021!Q48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+MAYO2021!K49</f>
        <v>0</v>
      </c>
      <c r="J49" s="38"/>
      <c r="K49" s="38">
        <f t="shared" si="3"/>
        <v>0</v>
      </c>
      <c r="L49" s="38">
        <f>+MAYO2021!N49</f>
        <v>0</v>
      </c>
      <c r="M49" s="38"/>
      <c r="N49" s="38">
        <f t="shared" si="4"/>
        <v>0</v>
      </c>
      <c r="O49" s="38">
        <f>+MAYO2021!Q49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+MAYO2021!K50</f>
        <v>1310000</v>
      </c>
      <c r="J50" s="38">
        <v>262000</v>
      </c>
      <c r="K50" s="38">
        <f t="shared" si="3"/>
        <v>1572000</v>
      </c>
      <c r="L50" s="38">
        <f>+MAYO2021!N50</f>
        <v>1310000</v>
      </c>
      <c r="M50" s="38">
        <v>262000</v>
      </c>
      <c r="N50" s="38">
        <f t="shared" si="4"/>
        <v>1572000</v>
      </c>
      <c r="O50" s="38">
        <f>+MAYO2021!Q50</f>
        <v>1310000</v>
      </c>
      <c r="P50" s="38">
        <v>262000</v>
      </c>
      <c r="Q50" s="38">
        <f t="shared" si="5"/>
        <v>1572000</v>
      </c>
      <c r="R50" s="39">
        <f t="shared" si="0"/>
        <v>1572000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+MAYO2021!K51</f>
        <v>7805874</v>
      </c>
      <c r="J51" s="29">
        <f>+J52+J57</f>
        <v>3216035</v>
      </c>
      <c r="K51" s="29">
        <f t="shared" si="3"/>
        <v>11021909</v>
      </c>
      <c r="L51" s="29">
        <f>+MAYO2021!N51</f>
        <v>7584242</v>
      </c>
      <c r="M51" s="29">
        <f>+M52+M57</f>
        <v>3437667</v>
      </c>
      <c r="N51" s="29">
        <f t="shared" si="4"/>
        <v>11021909</v>
      </c>
      <c r="O51" s="29">
        <f>+MAYO2021!Q51</f>
        <v>5737300</v>
      </c>
      <c r="P51" s="29">
        <f>+P52+P57</f>
        <v>1147460</v>
      </c>
      <c r="Q51" s="29">
        <f t="shared" si="5"/>
        <v>6884760</v>
      </c>
      <c r="R51" s="35">
        <f t="shared" si="0"/>
        <v>11317912</v>
      </c>
      <c r="S51" s="36">
        <f t="shared" si="1"/>
        <v>4137149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+MAYO2021!K52</f>
        <v>0</v>
      </c>
      <c r="J52" s="38">
        <f>SUM(J53:J56)</f>
        <v>0</v>
      </c>
      <c r="K52" s="38">
        <f t="shared" si="3"/>
        <v>0</v>
      </c>
      <c r="L52" s="38">
        <f>+MAYO2021!N52</f>
        <v>0</v>
      </c>
      <c r="M52" s="38">
        <f>SUM(M53:M56)</f>
        <v>0</v>
      </c>
      <c r="N52" s="38">
        <f t="shared" si="4"/>
        <v>0</v>
      </c>
      <c r="O52" s="38">
        <f>+MAYO2021!Q52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+MAYO2021!K53</f>
        <v>0</v>
      </c>
      <c r="J53" s="38"/>
      <c r="K53" s="38">
        <f t="shared" si="3"/>
        <v>0</v>
      </c>
      <c r="L53" s="38">
        <f>+MAYO2021!N53</f>
        <v>0</v>
      </c>
      <c r="M53" s="38"/>
      <c r="N53" s="38">
        <f t="shared" si="4"/>
        <v>0</v>
      </c>
      <c r="O53" s="38">
        <f>+MAYO2021!Q53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+MAYO2021!K54</f>
        <v>0</v>
      </c>
      <c r="J54" s="38"/>
      <c r="K54" s="38">
        <f t="shared" si="3"/>
        <v>0</v>
      </c>
      <c r="L54" s="38">
        <f>+MAYO2021!N54</f>
        <v>0</v>
      </c>
      <c r="M54" s="38"/>
      <c r="N54" s="38">
        <f t="shared" si="4"/>
        <v>0</v>
      </c>
      <c r="O54" s="38">
        <f>+MAYO2021!Q54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+MAYO2021!K55</f>
        <v>0</v>
      </c>
      <c r="J55" s="38"/>
      <c r="K55" s="38">
        <f t="shared" si="3"/>
        <v>0</v>
      </c>
      <c r="L55" s="38">
        <f>+MAYO2021!N55</f>
        <v>0</v>
      </c>
      <c r="M55" s="38"/>
      <c r="N55" s="38">
        <f t="shared" si="4"/>
        <v>0</v>
      </c>
      <c r="O55" s="38">
        <f>+MAYO2021!Q55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+MAYO2021!K56</f>
        <v>0</v>
      </c>
      <c r="J56" s="38"/>
      <c r="K56" s="38">
        <f t="shared" si="3"/>
        <v>0</v>
      </c>
      <c r="L56" s="38">
        <f>+MAYO2021!N56</f>
        <v>0</v>
      </c>
      <c r="M56" s="38"/>
      <c r="N56" s="38">
        <f t="shared" si="4"/>
        <v>0</v>
      </c>
      <c r="O56" s="38">
        <f>+MAYO2021!Q56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+MAYO2021!K57</f>
        <v>7805874</v>
      </c>
      <c r="J57" s="38">
        <f>SUM(J58:J65)</f>
        <v>3216035</v>
      </c>
      <c r="K57" s="38">
        <f t="shared" si="3"/>
        <v>11021909</v>
      </c>
      <c r="L57" s="38">
        <f>+MAYO2021!N57</f>
        <v>7584242</v>
      </c>
      <c r="M57" s="38">
        <f>SUM(M58:M65)</f>
        <v>3437667</v>
      </c>
      <c r="N57" s="38">
        <f t="shared" si="4"/>
        <v>11021909</v>
      </c>
      <c r="O57" s="38">
        <f>+MAYO2021!Q57</f>
        <v>5737300</v>
      </c>
      <c r="P57" s="38">
        <f>SUM(P58:P65)</f>
        <v>1147460</v>
      </c>
      <c r="Q57" s="38">
        <f t="shared" si="5"/>
        <v>6884760</v>
      </c>
      <c r="R57" s="39">
        <f t="shared" si="0"/>
        <v>11317912</v>
      </c>
      <c r="S57" s="40">
        <f t="shared" si="1"/>
        <v>4137149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+MAYO2021!K58</f>
        <v>0</v>
      </c>
      <c r="J58" s="38"/>
      <c r="K58" s="38">
        <f t="shared" si="3"/>
        <v>0</v>
      </c>
      <c r="L58" s="38">
        <f>+MAYO2021!N58</f>
        <v>0</v>
      </c>
      <c r="M58" s="38"/>
      <c r="N58" s="38">
        <f t="shared" si="4"/>
        <v>0</v>
      </c>
      <c r="O58" s="38">
        <f>+MAYO2021!Q58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+MAYO2021!K59</f>
        <v>3928300</v>
      </c>
      <c r="J59" s="38">
        <v>785660</v>
      </c>
      <c r="K59" s="38">
        <f t="shared" si="3"/>
        <v>4713960</v>
      </c>
      <c r="L59" s="38">
        <f>+MAYO2021!N59</f>
        <v>3928300</v>
      </c>
      <c r="M59" s="38">
        <v>785660</v>
      </c>
      <c r="N59" s="38">
        <f t="shared" si="4"/>
        <v>4713960</v>
      </c>
      <c r="O59" s="38">
        <f>+MAYO2021!Q59</f>
        <v>3928300</v>
      </c>
      <c r="P59" s="38">
        <v>785660</v>
      </c>
      <c r="Q59" s="38">
        <f t="shared" si="5"/>
        <v>4713960</v>
      </c>
      <c r="R59" s="39">
        <f t="shared" si="0"/>
        <v>4713960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+MAYO2021!K60</f>
        <v>1846942</v>
      </c>
      <c r="J60" s="38">
        <v>1846942</v>
      </c>
      <c r="K60" s="38">
        <f t="shared" si="3"/>
        <v>3693884</v>
      </c>
      <c r="L60" s="38">
        <f>+MAYO2021!N60</f>
        <v>1846942</v>
      </c>
      <c r="M60" s="38">
        <v>1846942</v>
      </c>
      <c r="N60" s="38">
        <f t="shared" si="4"/>
        <v>3693884</v>
      </c>
      <c r="O60" s="38">
        <f>+MAYO2021!Q60</f>
        <v>0</v>
      </c>
      <c r="P60" s="38"/>
      <c r="Q60" s="38">
        <f t="shared" si="5"/>
        <v>0</v>
      </c>
      <c r="R60" s="39">
        <f t="shared" si="0"/>
        <v>3693885</v>
      </c>
      <c r="S60" s="40">
        <f t="shared" si="1"/>
        <v>3693884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+MAYO2021!K61</f>
        <v>171500</v>
      </c>
      <c r="J61" s="38">
        <v>34300</v>
      </c>
      <c r="K61" s="38">
        <f t="shared" si="3"/>
        <v>205800</v>
      </c>
      <c r="L61" s="38">
        <f>+MAYO2021!N61</f>
        <v>171500</v>
      </c>
      <c r="M61" s="38">
        <v>34300</v>
      </c>
      <c r="N61" s="38">
        <f t="shared" si="4"/>
        <v>205800</v>
      </c>
      <c r="O61" s="38">
        <f>+MAYO2021!Q61</f>
        <v>171500</v>
      </c>
      <c r="P61" s="38">
        <v>34300</v>
      </c>
      <c r="Q61" s="38">
        <f t="shared" si="5"/>
        <v>205800</v>
      </c>
      <c r="R61" s="39">
        <f t="shared" si="0"/>
        <v>205800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+MAYO2021!K62</f>
        <v>0</v>
      </c>
      <c r="J62" s="38"/>
      <c r="K62" s="38">
        <f t="shared" si="3"/>
        <v>0</v>
      </c>
      <c r="L62" s="38">
        <f>+MAYO2021!N62</f>
        <v>0</v>
      </c>
      <c r="M62" s="38"/>
      <c r="N62" s="38">
        <f t="shared" si="4"/>
        <v>0</v>
      </c>
      <c r="O62" s="38">
        <f>+MAYO2021!Q62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+MAYO2021!K63</f>
        <v>982500</v>
      </c>
      <c r="J63" s="38">
        <v>196500</v>
      </c>
      <c r="K63" s="38">
        <f t="shared" si="3"/>
        <v>1179000</v>
      </c>
      <c r="L63" s="38">
        <f>+MAYO2021!N63</f>
        <v>982500</v>
      </c>
      <c r="M63" s="38">
        <v>196500</v>
      </c>
      <c r="N63" s="38">
        <f t="shared" si="4"/>
        <v>1179000</v>
      </c>
      <c r="O63" s="38">
        <f>+MAYO2021!Q63</f>
        <v>982500</v>
      </c>
      <c r="P63" s="38">
        <v>196500</v>
      </c>
      <c r="Q63" s="38">
        <f t="shared" si="5"/>
        <v>1179000</v>
      </c>
      <c r="R63" s="39">
        <f t="shared" si="0"/>
        <v>589500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+MAYO2021!K64</f>
        <v>655000</v>
      </c>
      <c r="J64" s="38">
        <v>131000</v>
      </c>
      <c r="K64" s="38">
        <f t="shared" si="3"/>
        <v>786000</v>
      </c>
      <c r="L64" s="38">
        <f>+MAYO2021!N64</f>
        <v>655000</v>
      </c>
      <c r="M64" s="38">
        <v>131000</v>
      </c>
      <c r="N64" s="38">
        <f t="shared" si="4"/>
        <v>786000</v>
      </c>
      <c r="O64" s="38">
        <f>+MAYO2021!Q64</f>
        <v>655000</v>
      </c>
      <c r="P64" s="38">
        <v>131000</v>
      </c>
      <c r="Q64" s="38">
        <f t="shared" si="5"/>
        <v>786000</v>
      </c>
      <c r="R64" s="39">
        <f t="shared" si="0"/>
        <v>1375500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+MAYO2021!K65</f>
        <v>221632</v>
      </c>
      <c r="J65" s="38">
        <v>221633</v>
      </c>
      <c r="K65" s="38">
        <f t="shared" si="3"/>
        <v>443265</v>
      </c>
      <c r="L65" s="38">
        <f>+MAYO2021!N65</f>
        <v>0</v>
      </c>
      <c r="M65" s="38">
        <v>443265</v>
      </c>
      <c r="N65" s="38">
        <f t="shared" si="4"/>
        <v>443265</v>
      </c>
      <c r="O65" s="38">
        <f>+MAYO2021!Q65</f>
        <v>0</v>
      </c>
      <c r="P65" s="38"/>
      <c r="Q65" s="38">
        <f t="shared" si="5"/>
        <v>0</v>
      </c>
      <c r="R65" s="39">
        <f t="shared" si="0"/>
        <v>739267</v>
      </c>
      <c r="S65" s="40">
        <f t="shared" si="1"/>
        <v>443265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278354985.75999999</v>
      </c>
      <c r="E66" s="29">
        <f>+E67+E87+E91+E105</f>
        <v>27683268</v>
      </c>
      <c r="F66" s="29">
        <f>+F67+F87+F91+F105</f>
        <v>0</v>
      </c>
      <c r="G66" s="29">
        <f>+G67+G87+G91+G105</f>
        <v>10049762</v>
      </c>
      <c r="H66" s="65">
        <f t="shared" si="2"/>
        <v>861408094.75999999</v>
      </c>
      <c r="I66" s="29">
        <f>+MAYO2021!K66</f>
        <v>677228452</v>
      </c>
      <c r="J66" s="29">
        <f>+J67+J87+J91+J105</f>
        <v>61206339</v>
      </c>
      <c r="K66" s="29">
        <f t="shared" si="3"/>
        <v>738434791</v>
      </c>
      <c r="L66" s="29">
        <f>+MAYO2021!N66</f>
        <v>288858733</v>
      </c>
      <c r="M66" s="29">
        <f>+M67+M87+M91+M105</f>
        <v>70465059</v>
      </c>
      <c r="N66" s="29">
        <f t="shared" si="4"/>
        <v>359323792</v>
      </c>
      <c r="O66" s="29">
        <f>+MAYO2021!Q66</f>
        <v>286433319</v>
      </c>
      <c r="P66" s="29">
        <f>+P67+P87+P91+P105</f>
        <v>65622360</v>
      </c>
      <c r="Q66" s="29">
        <f t="shared" si="5"/>
        <v>352055679</v>
      </c>
      <c r="R66" s="35">
        <f t="shared" si="0"/>
        <v>122973303.75999999</v>
      </c>
      <c r="S66" s="36">
        <f t="shared" si="1"/>
        <v>7268113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0</v>
      </c>
      <c r="H67" s="65">
        <f t="shared" si="2"/>
        <v>77247578</v>
      </c>
      <c r="I67" s="29">
        <f>+MAYO2021!K67</f>
        <v>30229173</v>
      </c>
      <c r="J67" s="29">
        <f>+J68+J69+J70+J71</f>
        <v>5591289</v>
      </c>
      <c r="K67" s="29">
        <f t="shared" si="3"/>
        <v>35820462</v>
      </c>
      <c r="L67" s="29">
        <f>+MAYO2021!N67</f>
        <v>30614898</v>
      </c>
      <c r="M67" s="29">
        <f>+M68+M69+M70+M71</f>
        <v>5205564</v>
      </c>
      <c r="N67" s="29">
        <f t="shared" si="4"/>
        <v>35820462</v>
      </c>
      <c r="O67" s="29">
        <f>+MAYO2021!Q67</f>
        <v>28852781</v>
      </c>
      <c r="P67" s="29">
        <f>+P68+P69+P70+P71</f>
        <v>3526700</v>
      </c>
      <c r="Q67" s="29">
        <f t="shared" si="5"/>
        <v>32379481</v>
      </c>
      <c r="R67" s="35">
        <f t="shared" si="0"/>
        <v>41427116</v>
      </c>
      <c r="S67" s="36">
        <f t="shared" si="1"/>
        <v>3440981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/>
      <c r="H68" s="64">
        <f t="shared" si="2"/>
        <v>56856000</v>
      </c>
      <c r="I68" s="38">
        <f>+MAYO2021!K68</f>
        <v>20056100</v>
      </c>
      <c r="J68" s="38">
        <v>3526700</v>
      </c>
      <c r="K68" s="38">
        <f t="shared" si="3"/>
        <v>23582800</v>
      </c>
      <c r="L68" s="38">
        <f>+MAYO2021!N68</f>
        <v>20056100</v>
      </c>
      <c r="M68" s="38">
        <v>3526700</v>
      </c>
      <c r="N68" s="38">
        <f t="shared" si="4"/>
        <v>23582800</v>
      </c>
      <c r="O68" s="38">
        <f>+MAYO2021!Q68</f>
        <v>20056100</v>
      </c>
      <c r="P68" s="38">
        <v>3526700</v>
      </c>
      <c r="Q68" s="38">
        <f t="shared" si="5"/>
        <v>23582800</v>
      </c>
      <c r="R68" s="39">
        <f t="shared" si="0"/>
        <v>33273200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+MAYO2021!K69</f>
        <v>6900000</v>
      </c>
      <c r="J69" s="38"/>
      <c r="K69" s="38">
        <f t="shared" si="3"/>
        <v>6900000</v>
      </c>
      <c r="L69" s="38">
        <f>+MAYO2021!N69</f>
        <v>6900000</v>
      </c>
      <c r="M69" s="38"/>
      <c r="N69" s="38">
        <f t="shared" si="4"/>
        <v>6900000</v>
      </c>
      <c r="O69" s="38">
        <f>+MAYO2021!Q69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+MAYO2021!K70</f>
        <v>0</v>
      </c>
      <c r="J70" s="38"/>
      <c r="K70" s="38">
        <f t="shared" si="3"/>
        <v>0</v>
      </c>
      <c r="L70" s="38">
        <f>+MAYO2021!N70</f>
        <v>0</v>
      </c>
      <c r="M70" s="38"/>
      <c r="N70" s="38">
        <f t="shared" si="4"/>
        <v>0</v>
      </c>
      <c r="O70" s="38">
        <f>+MAYO2021!Q70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+MAYO2021!K71</f>
        <v>3273073</v>
      </c>
      <c r="J71" s="38">
        <f>J72+J73+J74+J75+J76+J77+J78+J79+J80+J81+J82+J83+J84+J85</f>
        <v>2064589</v>
      </c>
      <c r="K71" s="38">
        <f t="shared" si="3"/>
        <v>5337662</v>
      </c>
      <c r="L71" s="38">
        <f>+MAYO2021!N71</f>
        <v>3658798</v>
      </c>
      <c r="M71" s="38">
        <f>M72+M73+M74+M75+M76+M77+M78+M79+M80+M81+M82+M83+M84+M85</f>
        <v>1678864</v>
      </c>
      <c r="N71" s="38">
        <f t="shared" si="4"/>
        <v>5337662</v>
      </c>
      <c r="O71" s="38">
        <f>+MAYO2021!Q71</f>
        <v>1896681</v>
      </c>
      <c r="P71" s="38">
        <f>P72+P73+P74+P75+P76+P77+P78+P79+P80+P81+P82+P83+P84+P85</f>
        <v>0</v>
      </c>
      <c r="Q71" s="38">
        <f t="shared" si="5"/>
        <v>1896681</v>
      </c>
      <c r="R71" s="39">
        <f t="shared" si="0"/>
        <v>8053916</v>
      </c>
      <c r="S71" s="40">
        <f t="shared" si="1"/>
        <v>3440981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+MAYO2021!K72</f>
        <v>646562</v>
      </c>
      <c r="J72" s="38">
        <v>646562</v>
      </c>
      <c r="K72" s="38">
        <f t="shared" si="3"/>
        <v>1293124</v>
      </c>
      <c r="L72" s="38">
        <f>+MAYO2021!N72</f>
        <v>646562</v>
      </c>
      <c r="M72" s="38">
        <v>646562</v>
      </c>
      <c r="N72" s="38">
        <f t="shared" si="4"/>
        <v>1293124</v>
      </c>
      <c r="O72" s="38">
        <f>+MAYO2021!Q72</f>
        <v>215521</v>
      </c>
      <c r="P72" s="38"/>
      <c r="Q72" s="38">
        <f t="shared" si="5"/>
        <v>215521</v>
      </c>
      <c r="R72" s="39">
        <f t="shared" si="0"/>
        <v>1293123</v>
      </c>
      <c r="S72" s="40">
        <f t="shared" si="1"/>
        <v>1077603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+MAYO2021!K73</f>
        <v>0</v>
      </c>
      <c r="J73" s="38"/>
      <c r="K73" s="38">
        <f t="shared" si="3"/>
        <v>0</v>
      </c>
      <c r="L73" s="38">
        <f>+MAYO2021!N73</f>
        <v>0</v>
      </c>
      <c r="M73" s="38"/>
      <c r="N73" s="38">
        <f t="shared" si="4"/>
        <v>0</v>
      </c>
      <c r="O73" s="38">
        <f>+MAYO2021!Q73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+MAYO2021!K74</f>
        <v>561573</v>
      </c>
      <c r="J74" s="38">
        <v>440838</v>
      </c>
      <c r="K74" s="38">
        <f t="shared" si="3"/>
        <v>1002411</v>
      </c>
      <c r="L74" s="38">
        <f>+MAYO2021!N74</f>
        <v>682308</v>
      </c>
      <c r="M74" s="38">
        <f>320103</f>
        <v>320103</v>
      </c>
      <c r="N74" s="38">
        <f t="shared" si="4"/>
        <v>1002411</v>
      </c>
      <c r="O74" s="38">
        <f>+MAYO2021!Q74</f>
        <v>267681</v>
      </c>
      <c r="P74" s="38"/>
      <c r="Q74" s="38">
        <f t="shared" si="5"/>
        <v>267681</v>
      </c>
      <c r="R74" s="39">
        <f t="shared" si="0"/>
        <v>1456384</v>
      </c>
      <c r="S74" s="40">
        <f t="shared" si="1"/>
        <v>734730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+MAYO2021!K75</f>
        <v>0</v>
      </c>
      <c r="J75" s="38"/>
      <c r="K75" s="38">
        <f t="shared" si="3"/>
        <v>0</v>
      </c>
      <c r="L75" s="38">
        <f>+MAYO2021!N75</f>
        <v>0</v>
      </c>
      <c r="M75" s="38"/>
      <c r="N75" s="38">
        <f t="shared" si="4"/>
        <v>0</v>
      </c>
      <c r="O75" s="38">
        <f>+MAYO2021!Q75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+MAYO2021!K76</f>
        <v>72237</v>
      </c>
      <c r="J76" s="38">
        <v>58778</v>
      </c>
      <c r="K76" s="38">
        <f t="shared" si="3"/>
        <v>131015</v>
      </c>
      <c r="L76" s="38">
        <f>+MAYO2021!N76</f>
        <v>85696</v>
      </c>
      <c r="M76" s="38">
        <v>45319</v>
      </c>
      <c r="N76" s="38">
        <f t="shared" si="4"/>
        <v>131015</v>
      </c>
      <c r="O76" s="38">
        <f>+MAYO2021!Q76</f>
        <v>33052</v>
      </c>
      <c r="P76" s="38"/>
      <c r="Q76" s="38">
        <f t="shared" si="5"/>
        <v>33052</v>
      </c>
      <c r="R76" s="39">
        <f t="shared" ref="R76:R141" si="10">+H76-K76</f>
        <v>184851</v>
      </c>
      <c r="S76" s="40">
        <f t="shared" ref="S76:S141" si="11">+N76-Q76</f>
        <v>97963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+MAYO2021!K77</f>
        <v>463623</v>
      </c>
      <c r="J77" s="38"/>
      <c r="K77" s="38">
        <f t="shared" ref="K77:K142" si="13">+I77+J77</f>
        <v>463623</v>
      </c>
      <c r="L77" s="38">
        <f>+MAYO2021!N77</f>
        <v>463623</v>
      </c>
      <c r="M77" s="38"/>
      <c r="N77" s="38">
        <f t="shared" ref="N77:N142" si="14">+L77+M77</f>
        <v>463623</v>
      </c>
      <c r="O77" s="38">
        <f>+MAYO2021!Q77</f>
        <v>463623</v>
      </c>
      <c r="P77" s="38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+MAYO2021!K78</f>
        <v>1169942</v>
      </c>
      <c r="J78" s="38">
        <v>918411</v>
      </c>
      <c r="K78" s="38">
        <f t="shared" si="13"/>
        <v>2088353</v>
      </c>
      <c r="L78" s="38">
        <f>+MAYO2021!N78</f>
        <v>1421473</v>
      </c>
      <c r="M78" s="38">
        <v>666880</v>
      </c>
      <c r="N78" s="38">
        <f t="shared" si="14"/>
        <v>2088353</v>
      </c>
      <c r="O78" s="38">
        <f>+MAYO2021!Q78</f>
        <v>557668</v>
      </c>
      <c r="P78" s="38"/>
      <c r="Q78" s="38">
        <f t="shared" si="15"/>
        <v>557668</v>
      </c>
      <c r="R78" s="39">
        <f t="shared" si="10"/>
        <v>3092067</v>
      </c>
      <c r="S78" s="40">
        <f t="shared" si="11"/>
        <v>1530685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+MAYO2021!K79</f>
        <v>0</v>
      </c>
      <c r="J79" s="38"/>
      <c r="K79" s="38">
        <f t="shared" si="13"/>
        <v>0</v>
      </c>
      <c r="L79" s="38">
        <f>+MAYO2021!N79</f>
        <v>0</v>
      </c>
      <c r="M79" s="38"/>
      <c r="N79" s="38">
        <f t="shared" si="14"/>
        <v>0</v>
      </c>
      <c r="O79" s="38">
        <f>+MAYO2021!Q79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+MAYO2021!K80</f>
        <v>146228</v>
      </c>
      <c r="J80" s="38"/>
      <c r="K80" s="38">
        <f t="shared" si="13"/>
        <v>146228</v>
      </c>
      <c r="L80" s="38">
        <f>+MAYO2021!N80</f>
        <v>146228</v>
      </c>
      <c r="M80" s="38"/>
      <c r="N80" s="38">
        <f t="shared" si="14"/>
        <v>146228</v>
      </c>
      <c r="O80" s="38">
        <f>+MAYO2021!Q80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+MAYO2021!K81</f>
        <v>212908</v>
      </c>
      <c r="J81" s="38"/>
      <c r="K81" s="38">
        <f t="shared" si="13"/>
        <v>212908</v>
      </c>
      <c r="L81" s="38">
        <f>+MAYO2021!N81</f>
        <v>212908</v>
      </c>
      <c r="M81" s="38"/>
      <c r="N81" s="38">
        <f t="shared" si="14"/>
        <v>212908</v>
      </c>
      <c r="O81" s="38">
        <f>+MAYO2021!Q81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+MAYO2021!K82</f>
        <v>0</v>
      </c>
      <c r="J82" s="38"/>
      <c r="K82" s="38">
        <f t="shared" si="13"/>
        <v>0</v>
      </c>
      <c r="L82" s="38">
        <f>+MAYO2021!N82</f>
        <v>0</v>
      </c>
      <c r="M82" s="38"/>
      <c r="N82" s="38">
        <f t="shared" si="14"/>
        <v>0</v>
      </c>
      <c r="O82" s="38">
        <f>+MAYO2021!Q82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+MAYO2021!K83</f>
        <v>0</v>
      </c>
      <c r="J83" s="38"/>
      <c r="K83" s="38">
        <f t="shared" si="13"/>
        <v>0</v>
      </c>
      <c r="L83" s="38">
        <f>+MAYO2021!N83</f>
        <v>0</v>
      </c>
      <c r="M83" s="38"/>
      <c r="N83" s="38">
        <f t="shared" si="14"/>
        <v>0</v>
      </c>
      <c r="O83" s="38">
        <f>+MAYO2021!Q83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+MAYO2021!K84</f>
        <v>0</v>
      </c>
      <c r="J84" s="38"/>
      <c r="K84" s="38">
        <f t="shared" si="13"/>
        <v>0</v>
      </c>
      <c r="L84" s="38">
        <f>+MAYO2021!N84</f>
        <v>0</v>
      </c>
      <c r="M84" s="38"/>
      <c r="N84" s="38">
        <f t="shared" si="14"/>
        <v>0</v>
      </c>
      <c r="O84" s="38">
        <f>+MAYO2021!Q84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+MAYO2021!K85</f>
        <v>0</v>
      </c>
      <c r="J85" s="38">
        <f>J86</f>
        <v>0</v>
      </c>
      <c r="K85" s="38">
        <f t="shared" si="13"/>
        <v>0</v>
      </c>
      <c r="L85" s="38">
        <f>+MAYO2021!N85</f>
        <v>0</v>
      </c>
      <c r="M85" s="38">
        <f>M86</f>
        <v>0</v>
      </c>
      <c r="N85" s="38">
        <f t="shared" si="14"/>
        <v>0</v>
      </c>
      <c r="O85" s="38">
        <f>+MAYO2021!Q85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+MAYO2021!K86</f>
        <v>0</v>
      </c>
      <c r="J86" s="38"/>
      <c r="K86" s="38">
        <f t="shared" si="13"/>
        <v>0</v>
      </c>
      <c r="L86" s="38">
        <f>+MAYO2021!N86</f>
        <v>0</v>
      </c>
      <c r="M86" s="38"/>
      <c r="N86" s="38">
        <f t="shared" si="14"/>
        <v>0</v>
      </c>
      <c r="O86" s="38">
        <f>+MAYO2021!Q86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278354985.75999999</v>
      </c>
      <c r="E87" s="29">
        <f>SUM(E88:E90)</f>
        <v>25604000</v>
      </c>
      <c r="F87" s="29">
        <f>SUM(F88:F90)</f>
        <v>0</v>
      </c>
      <c r="G87" s="29">
        <f>SUM(G88:G90)</f>
        <v>5000000</v>
      </c>
      <c r="H87" s="65">
        <f t="shared" si="12"/>
        <v>762674985.75999999</v>
      </c>
      <c r="I87" s="29">
        <f>+MAYO2021!K87</f>
        <v>639291242</v>
      </c>
      <c r="J87" s="29">
        <f>SUM(J88:J90)</f>
        <v>53384000</v>
      </c>
      <c r="K87" s="29">
        <f t="shared" si="13"/>
        <v>692675242</v>
      </c>
      <c r="L87" s="29">
        <f>+MAYO2021!N87</f>
        <v>250535798</v>
      </c>
      <c r="M87" s="29">
        <f>SUM(M88:M90)</f>
        <v>63028445</v>
      </c>
      <c r="N87" s="29">
        <f t="shared" si="14"/>
        <v>313564243</v>
      </c>
      <c r="O87" s="29">
        <f>+MAYO2021!Q87</f>
        <v>250535798</v>
      </c>
      <c r="P87" s="29">
        <f>SUM(P88:P90)</f>
        <v>60969000</v>
      </c>
      <c r="Q87" s="29">
        <f t="shared" si="15"/>
        <v>311504798</v>
      </c>
      <c r="R87" s="35">
        <f t="shared" si="10"/>
        <v>69999743.75999999</v>
      </c>
      <c r="S87" s="36">
        <f t="shared" si="11"/>
        <v>2059445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+MAYO2021!K88</f>
        <v>0</v>
      </c>
      <c r="J88" s="38"/>
      <c r="K88" s="38">
        <f t="shared" si="13"/>
        <v>0</v>
      </c>
      <c r="L88" s="38">
        <f>+MAYO2021!N88</f>
        <v>0</v>
      </c>
      <c r="M88" s="38"/>
      <c r="N88" s="38">
        <f t="shared" si="14"/>
        <v>0</v>
      </c>
      <c r="O88" s="38">
        <f>+MAYO2021!Q88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</f>
        <v>128354985.76000001</v>
      </c>
      <c r="E89" s="38">
        <v>25604000</v>
      </c>
      <c r="F89" s="38"/>
      <c r="G89" s="38">
        <v>5000000</v>
      </c>
      <c r="H89" s="64">
        <f t="shared" si="12"/>
        <v>348674985.75999999</v>
      </c>
      <c r="I89" s="38">
        <f>+MAYO2021!K89</f>
        <v>252141242</v>
      </c>
      <c r="J89" s="38">
        <v>53384000</v>
      </c>
      <c r="K89" s="38">
        <f t="shared" si="13"/>
        <v>305525242</v>
      </c>
      <c r="L89" s="38">
        <f>+MAYO2021!N89</f>
        <v>125370798</v>
      </c>
      <c r="M89" s="38">
        <v>34014000</v>
      </c>
      <c r="N89" s="38">
        <f t="shared" si="14"/>
        <v>159384798</v>
      </c>
      <c r="O89" s="38">
        <f>+MAYO2021!Q89</f>
        <v>125370798</v>
      </c>
      <c r="P89" s="38">
        <v>34014000</v>
      </c>
      <c r="Q89" s="38">
        <f t="shared" si="15"/>
        <v>159384798</v>
      </c>
      <c r="R89" s="39">
        <f t="shared" si="10"/>
        <v>43149743.75999999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</f>
        <v>150000000</v>
      </c>
      <c r="E90" s="38"/>
      <c r="F90" s="38"/>
      <c r="G90" s="38"/>
      <c r="H90" s="64">
        <f t="shared" si="12"/>
        <v>414000000</v>
      </c>
      <c r="I90" s="38">
        <f>+MAYO2021!K90</f>
        <v>387150000</v>
      </c>
      <c r="J90" s="38"/>
      <c r="K90" s="38">
        <f t="shared" si="13"/>
        <v>387150000</v>
      </c>
      <c r="L90" s="38">
        <f>+MAYO2021!N90</f>
        <v>125165000</v>
      </c>
      <c r="M90" s="38">
        <f>26955000+1950000+109445</f>
        <v>29014445</v>
      </c>
      <c r="N90" s="38">
        <f t="shared" si="14"/>
        <v>154179445</v>
      </c>
      <c r="O90" s="38">
        <f>+MAYO2021!Q90</f>
        <v>125165000</v>
      </c>
      <c r="P90" s="38">
        <v>26955000</v>
      </c>
      <c r="Q90" s="38">
        <f t="shared" si="15"/>
        <v>152120000</v>
      </c>
      <c r="R90" s="39">
        <f t="shared" si="10"/>
        <v>26850000</v>
      </c>
      <c r="S90" s="40">
        <f t="shared" si="11"/>
        <v>2059445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+MAYO2021!K91</f>
        <v>3103841</v>
      </c>
      <c r="J91" s="29">
        <f>+J92+J98</f>
        <v>440930</v>
      </c>
      <c r="K91" s="29">
        <f t="shared" si="13"/>
        <v>3544771</v>
      </c>
      <c r="L91" s="29">
        <f>+MAYO2021!N91</f>
        <v>3103841</v>
      </c>
      <c r="M91" s="29">
        <f>+M92+M98</f>
        <v>440930</v>
      </c>
      <c r="N91" s="29">
        <f t="shared" si="14"/>
        <v>3544771</v>
      </c>
      <c r="O91" s="29">
        <f>+MAYO2021!Q91</f>
        <v>3103841</v>
      </c>
      <c r="P91" s="29">
        <f>+P92+P98</f>
        <v>440930</v>
      </c>
      <c r="Q91" s="29">
        <f t="shared" si="15"/>
        <v>3544771</v>
      </c>
      <c r="R91" s="35">
        <f t="shared" si="10"/>
        <v>3199575</v>
      </c>
      <c r="S91" s="36">
        <f t="shared" si="11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+MAYO2021!K92</f>
        <v>0</v>
      </c>
      <c r="J92" s="38">
        <f>SUM(J93:J97)</f>
        <v>0</v>
      </c>
      <c r="K92" s="38">
        <f t="shared" si="13"/>
        <v>0</v>
      </c>
      <c r="L92" s="38">
        <f>+MAYO2021!N92</f>
        <v>0</v>
      </c>
      <c r="M92" s="38">
        <f>SUM(M93:M97)</f>
        <v>0</v>
      </c>
      <c r="N92" s="38">
        <f t="shared" si="14"/>
        <v>0</v>
      </c>
      <c r="O92" s="38">
        <f>+MAYO2021!Q92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+MAYO2021!K93</f>
        <v>0</v>
      </c>
      <c r="J93" s="38"/>
      <c r="K93" s="38">
        <f t="shared" si="13"/>
        <v>0</v>
      </c>
      <c r="L93" s="38">
        <f>+MAYO2021!N93</f>
        <v>0</v>
      </c>
      <c r="M93" s="38"/>
      <c r="N93" s="38">
        <f t="shared" si="14"/>
        <v>0</v>
      </c>
      <c r="O93" s="38">
        <f>+MAYO2021!Q93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+MAYO2021!K94</f>
        <v>0</v>
      </c>
      <c r="J94" s="38"/>
      <c r="K94" s="38">
        <f t="shared" si="13"/>
        <v>0</v>
      </c>
      <c r="L94" s="38">
        <f>+MAYO2021!N94</f>
        <v>0</v>
      </c>
      <c r="M94" s="38"/>
      <c r="N94" s="38">
        <f t="shared" si="14"/>
        <v>0</v>
      </c>
      <c r="O94" s="38">
        <f>+MAYO2021!Q94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+MAYO2021!K95</f>
        <v>0</v>
      </c>
      <c r="J95" s="38"/>
      <c r="K95" s="38">
        <f t="shared" si="13"/>
        <v>0</v>
      </c>
      <c r="L95" s="38">
        <f>+MAYO2021!N95</f>
        <v>0</v>
      </c>
      <c r="M95" s="38"/>
      <c r="N95" s="38">
        <f t="shared" si="14"/>
        <v>0</v>
      </c>
      <c r="O95" s="38">
        <f>+MAYO2021!Q95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+MAYO2021!K96</f>
        <v>0</v>
      </c>
      <c r="J96" s="38"/>
      <c r="K96" s="38">
        <f t="shared" si="13"/>
        <v>0</v>
      </c>
      <c r="L96" s="38">
        <f>+MAYO2021!N96</f>
        <v>0</v>
      </c>
      <c r="M96" s="38"/>
      <c r="N96" s="38">
        <f t="shared" si="14"/>
        <v>0</v>
      </c>
      <c r="O96" s="38">
        <f>+MAYO2021!Q96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+MAYO2021!K97</f>
        <v>0</v>
      </c>
      <c r="J97" s="38"/>
      <c r="K97" s="38">
        <f t="shared" si="13"/>
        <v>0</v>
      </c>
      <c r="L97" s="38">
        <f>+MAYO2021!N97</f>
        <v>0</v>
      </c>
      <c r="M97" s="38"/>
      <c r="N97" s="38">
        <f t="shared" si="14"/>
        <v>0</v>
      </c>
      <c r="O97" s="38">
        <f>+MAYO2021!Q97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+MAYO2021!K98</f>
        <v>3103841</v>
      </c>
      <c r="J98" s="37">
        <f>SUM(J99:J104)</f>
        <v>440930</v>
      </c>
      <c r="K98" s="38">
        <f t="shared" si="13"/>
        <v>3544771</v>
      </c>
      <c r="L98" s="38">
        <f>+MAYO2021!N98</f>
        <v>3103841</v>
      </c>
      <c r="M98" s="37">
        <f>SUM(M99:M104)</f>
        <v>440930</v>
      </c>
      <c r="N98" s="38">
        <f t="shared" si="14"/>
        <v>3544771</v>
      </c>
      <c r="O98" s="38">
        <f>+MAYO2021!Q98</f>
        <v>3103841</v>
      </c>
      <c r="P98" s="37">
        <f>SUM(P99:P104)</f>
        <v>440930</v>
      </c>
      <c r="Q98" s="38">
        <f t="shared" si="15"/>
        <v>3544771</v>
      </c>
      <c r="R98" s="39">
        <f t="shared" si="10"/>
        <v>3199575</v>
      </c>
      <c r="S98" s="40">
        <f t="shared" si="11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+MAYO2021!K99</f>
        <v>1705250</v>
      </c>
      <c r="J99" s="38">
        <v>299830</v>
      </c>
      <c r="K99" s="38">
        <f t="shared" si="13"/>
        <v>2005080</v>
      </c>
      <c r="L99" s="38">
        <f>+MAYO2021!N99</f>
        <v>1705250</v>
      </c>
      <c r="M99" s="38">
        <v>299830</v>
      </c>
      <c r="N99" s="38">
        <f t="shared" si="14"/>
        <v>2005080</v>
      </c>
      <c r="O99" s="38">
        <f>+MAYO2021!Q99</f>
        <v>1705250</v>
      </c>
      <c r="P99" s="38">
        <v>299830</v>
      </c>
      <c r="Q99" s="38">
        <f t="shared" si="15"/>
        <v>2005080</v>
      </c>
      <c r="R99" s="39">
        <f t="shared" si="10"/>
        <v>1798980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+MAYO2021!K100</f>
        <v>290900</v>
      </c>
      <c r="J100" s="38"/>
      <c r="K100" s="38">
        <f t="shared" si="13"/>
        <v>290900</v>
      </c>
      <c r="L100" s="38">
        <f>+MAYO2021!N100</f>
        <v>290900</v>
      </c>
      <c r="M100" s="38"/>
      <c r="N100" s="38">
        <f t="shared" si="14"/>
        <v>290900</v>
      </c>
      <c r="O100" s="38">
        <f>+MAYO2021!Q100</f>
        <v>290900</v>
      </c>
      <c r="P100" s="38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+MAYO2021!K101</f>
        <v>272492</v>
      </c>
      <c r="J101" s="38"/>
      <c r="K101" s="38">
        <f t="shared" si="13"/>
        <v>272492</v>
      </c>
      <c r="L101" s="38">
        <f>+MAYO2021!N101</f>
        <v>272492</v>
      </c>
      <c r="M101" s="38"/>
      <c r="N101" s="38">
        <f t="shared" si="14"/>
        <v>272492</v>
      </c>
      <c r="O101" s="38">
        <f>+MAYO2021!Q101</f>
        <v>272492</v>
      </c>
      <c r="P101" s="38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+MAYO2021!K102</f>
        <v>0</v>
      </c>
      <c r="J102" s="38"/>
      <c r="K102" s="38">
        <f t="shared" si="13"/>
        <v>0</v>
      </c>
      <c r="L102" s="38">
        <f>+MAYO2021!N102</f>
        <v>0</v>
      </c>
      <c r="M102" s="38"/>
      <c r="N102" s="38">
        <f t="shared" si="14"/>
        <v>0</v>
      </c>
      <c r="O102" s="38">
        <f>+MAYO2021!Q102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+MAYO2021!K103</f>
        <v>802500</v>
      </c>
      <c r="J103" s="38">
        <v>141100</v>
      </c>
      <c r="K103" s="38">
        <f t="shared" si="13"/>
        <v>943600</v>
      </c>
      <c r="L103" s="38">
        <f>+MAYO2021!N103</f>
        <v>802500</v>
      </c>
      <c r="M103" s="38">
        <v>141100</v>
      </c>
      <c r="N103" s="38">
        <f t="shared" si="14"/>
        <v>943600</v>
      </c>
      <c r="O103" s="38">
        <f>+MAYO2021!Q103</f>
        <v>802500</v>
      </c>
      <c r="P103" s="38">
        <v>141100</v>
      </c>
      <c r="Q103" s="38">
        <f t="shared" si="15"/>
        <v>943600</v>
      </c>
      <c r="R103" s="39">
        <f t="shared" si="10"/>
        <v>1237100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+MAYO2021!K104</f>
        <v>32699</v>
      </c>
      <c r="J104" s="38"/>
      <c r="K104" s="38">
        <f t="shared" si="13"/>
        <v>32699</v>
      </c>
      <c r="L104" s="38">
        <f>+MAYO2021!N104</f>
        <v>32699</v>
      </c>
      <c r="M104" s="38"/>
      <c r="N104" s="38">
        <f t="shared" si="14"/>
        <v>32699</v>
      </c>
      <c r="O104" s="38">
        <f>+MAYO2021!Q104</f>
        <v>32699</v>
      </c>
      <c r="P104" s="38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+MAYO2021!K105</f>
        <v>4604196</v>
      </c>
      <c r="J105" s="29">
        <f>+J106+J111</f>
        <v>1790120</v>
      </c>
      <c r="K105" s="29">
        <f t="shared" si="13"/>
        <v>6394316</v>
      </c>
      <c r="L105" s="29">
        <f>+MAYO2021!N105</f>
        <v>4604196</v>
      </c>
      <c r="M105" s="29">
        <f>+M106+M111</f>
        <v>1790120</v>
      </c>
      <c r="N105" s="29">
        <f t="shared" si="14"/>
        <v>6394316</v>
      </c>
      <c r="O105" s="29">
        <f>+MAYO2021!Q105</f>
        <v>3940899</v>
      </c>
      <c r="P105" s="29">
        <f>+P106+P111</f>
        <v>685730</v>
      </c>
      <c r="Q105" s="29">
        <f t="shared" si="15"/>
        <v>4626629</v>
      </c>
      <c r="R105" s="35">
        <f t="shared" si="10"/>
        <v>8346869</v>
      </c>
      <c r="S105" s="36">
        <f t="shared" si="11"/>
        <v>1767687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+MAYO2021!K106</f>
        <v>0</v>
      </c>
      <c r="J106" s="38">
        <f>SUM(J107:J110)</f>
        <v>0</v>
      </c>
      <c r="K106" s="38">
        <f t="shared" si="13"/>
        <v>0</v>
      </c>
      <c r="L106" s="38">
        <f>+MAYO2021!N106</f>
        <v>0</v>
      </c>
      <c r="M106" s="38">
        <f>SUM(M107:M110)</f>
        <v>0</v>
      </c>
      <c r="N106" s="38">
        <f t="shared" si="14"/>
        <v>0</v>
      </c>
      <c r="O106" s="38">
        <f>+MAYO2021!Q106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+MAYO2021!K107</f>
        <v>0</v>
      </c>
      <c r="J107" s="38"/>
      <c r="K107" s="38">
        <f t="shared" si="13"/>
        <v>0</v>
      </c>
      <c r="L107" s="38">
        <f>+MAYO2021!N107</f>
        <v>0</v>
      </c>
      <c r="M107" s="38"/>
      <c r="N107" s="38">
        <f t="shared" si="14"/>
        <v>0</v>
      </c>
      <c r="O107" s="38">
        <f>+MAYO2021!Q107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+MAYO2021!K108</f>
        <v>0</v>
      </c>
      <c r="J108" s="38"/>
      <c r="K108" s="38">
        <f t="shared" si="13"/>
        <v>0</v>
      </c>
      <c r="L108" s="38">
        <f>+MAYO2021!N108</f>
        <v>0</v>
      </c>
      <c r="M108" s="38"/>
      <c r="N108" s="38">
        <f t="shared" si="14"/>
        <v>0</v>
      </c>
      <c r="O108" s="38">
        <f>+MAYO2021!Q108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+MAYO2021!K109</f>
        <v>0</v>
      </c>
      <c r="J109" s="38"/>
      <c r="K109" s="38">
        <f t="shared" si="13"/>
        <v>0</v>
      </c>
      <c r="L109" s="38">
        <f>+MAYO2021!N109</f>
        <v>0</v>
      </c>
      <c r="M109" s="38"/>
      <c r="N109" s="38">
        <f t="shared" si="14"/>
        <v>0</v>
      </c>
      <c r="O109" s="38">
        <f>+MAYO2021!Q109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+MAYO2021!K110</f>
        <v>0</v>
      </c>
      <c r="J110" s="38"/>
      <c r="K110" s="38">
        <f t="shared" si="13"/>
        <v>0</v>
      </c>
      <c r="L110" s="38">
        <f>+MAYO2021!N110</f>
        <v>0</v>
      </c>
      <c r="M110" s="38"/>
      <c r="N110" s="38">
        <f t="shared" si="14"/>
        <v>0</v>
      </c>
      <c r="O110" s="38">
        <f>+MAYO2021!Q110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+MAYO2021!K111</f>
        <v>4604196</v>
      </c>
      <c r="J111" s="38">
        <f>SUM(J112:J119)</f>
        <v>1790120</v>
      </c>
      <c r="K111" s="38">
        <f t="shared" si="13"/>
        <v>6394316</v>
      </c>
      <c r="L111" s="38">
        <f>+MAYO2021!N111</f>
        <v>4604196</v>
      </c>
      <c r="M111" s="38">
        <f>SUM(M112:M119)</f>
        <v>1790120</v>
      </c>
      <c r="N111" s="38">
        <f t="shared" si="14"/>
        <v>6394316</v>
      </c>
      <c r="O111" s="38">
        <f>+MAYO2021!Q111</f>
        <v>3940899</v>
      </c>
      <c r="P111" s="38">
        <f>SUM(P112:P119)</f>
        <v>685730</v>
      </c>
      <c r="Q111" s="38">
        <f t="shared" si="15"/>
        <v>4626629</v>
      </c>
      <c r="R111" s="39">
        <f t="shared" si="10"/>
        <v>8346869</v>
      </c>
      <c r="S111" s="40">
        <f t="shared" si="11"/>
        <v>1767687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+MAYO2021!K112</f>
        <v>0</v>
      </c>
      <c r="J112" s="38"/>
      <c r="K112" s="38">
        <f t="shared" si="13"/>
        <v>0</v>
      </c>
      <c r="L112" s="38">
        <f>+MAYO2021!N112</f>
        <v>0</v>
      </c>
      <c r="M112" s="38"/>
      <c r="N112" s="38">
        <f t="shared" si="14"/>
        <v>0</v>
      </c>
      <c r="O112" s="38">
        <f>+MAYO2021!Q112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+MAYO2021!K113</f>
        <v>2116150</v>
      </c>
      <c r="J113" s="38">
        <v>423230</v>
      </c>
      <c r="K113" s="38">
        <f t="shared" si="13"/>
        <v>2539380</v>
      </c>
      <c r="L113" s="38">
        <f>+MAYO2021!N113</f>
        <v>2116150</v>
      </c>
      <c r="M113" s="38">
        <v>423230</v>
      </c>
      <c r="N113" s="38">
        <f t="shared" si="14"/>
        <v>2539380</v>
      </c>
      <c r="O113" s="38">
        <f>+MAYO2021!Q113</f>
        <v>2116150</v>
      </c>
      <c r="P113" s="38">
        <v>423230</v>
      </c>
      <c r="Q113" s="38">
        <f t="shared" si="15"/>
        <v>2539380</v>
      </c>
      <c r="R113" s="39">
        <f t="shared" si="10"/>
        <v>2539380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+MAYO2021!K114</f>
        <v>994946</v>
      </c>
      <c r="J114" s="38">
        <v>994946</v>
      </c>
      <c r="K114" s="38">
        <f t="shared" si="13"/>
        <v>1989892</v>
      </c>
      <c r="L114" s="38">
        <f>+MAYO2021!N114</f>
        <v>994946</v>
      </c>
      <c r="M114" s="38">
        <v>994946</v>
      </c>
      <c r="N114" s="38">
        <f t="shared" si="14"/>
        <v>1989892</v>
      </c>
      <c r="O114" s="38">
        <f>+MAYO2021!Q114</f>
        <v>331649</v>
      </c>
      <c r="P114" s="38"/>
      <c r="Q114" s="38">
        <f t="shared" si="15"/>
        <v>331649</v>
      </c>
      <c r="R114" s="39">
        <f t="shared" si="10"/>
        <v>1989891</v>
      </c>
      <c r="S114" s="40">
        <f t="shared" si="11"/>
        <v>1658243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+MAYO2021!K115</f>
        <v>489200</v>
      </c>
      <c r="J115" s="38">
        <v>86000</v>
      </c>
      <c r="K115" s="38">
        <f t="shared" si="13"/>
        <v>575200</v>
      </c>
      <c r="L115" s="38">
        <f>+MAYO2021!N115</f>
        <v>489200</v>
      </c>
      <c r="M115" s="38">
        <v>86000</v>
      </c>
      <c r="N115" s="38">
        <f t="shared" si="14"/>
        <v>575200</v>
      </c>
      <c r="O115" s="38">
        <f>+MAYO2021!Q115</f>
        <v>489200</v>
      </c>
      <c r="P115" s="38">
        <v>86000</v>
      </c>
      <c r="Q115" s="38">
        <f t="shared" si="15"/>
        <v>575200</v>
      </c>
      <c r="R115" s="39">
        <f t="shared" si="10"/>
        <v>516000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+MAYO2021!K116</f>
        <v>0</v>
      </c>
      <c r="J116" s="38"/>
      <c r="K116" s="38">
        <f t="shared" si="13"/>
        <v>0</v>
      </c>
      <c r="L116" s="38">
        <f>+MAYO2021!N116</f>
        <v>0</v>
      </c>
      <c r="M116" s="38"/>
      <c r="N116" s="38">
        <f t="shared" si="14"/>
        <v>0</v>
      </c>
      <c r="O116" s="38">
        <f>+MAYO2021!Q116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+MAYO2021!K117</f>
        <v>0</v>
      </c>
      <c r="J117" s="38">
        <v>109444</v>
      </c>
      <c r="K117" s="38">
        <f t="shared" si="13"/>
        <v>109444</v>
      </c>
      <c r="L117" s="38">
        <f>+MAYO2021!N117</f>
        <v>0</v>
      </c>
      <c r="M117" s="38">
        <f>109444</f>
        <v>109444</v>
      </c>
      <c r="N117" s="38">
        <f t="shared" si="14"/>
        <v>109444</v>
      </c>
      <c r="O117" s="38">
        <f>+MAYO2021!Q117</f>
        <v>0</v>
      </c>
      <c r="P117" s="38"/>
      <c r="Q117" s="38">
        <f t="shared" si="15"/>
        <v>0</v>
      </c>
      <c r="R117" s="39">
        <f t="shared" ref="R117" si="17">+H117-K117</f>
        <v>1822630</v>
      </c>
      <c r="S117" s="40">
        <f t="shared" ref="S117" si="18">+N117-Q117</f>
        <v>109444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+MAYO2021!K118</f>
        <v>602300</v>
      </c>
      <c r="J118" s="38">
        <v>105900</v>
      </c>
      <c r="K118" s="38">
        <f t="shared" si="13"/>
        <v>708200</v>
      </c>
      <c r="L118" s="38">
        <f>+MAYO2021!N118</f>
        <v>602300</v>
      </c>
      <c r="M118" s="38">
        <v>105900</v>
      </c>
      <c r="N118" s="38">
        <f t="shared" si="14"/>
        <v>708200</v>
      </c>
      <c r="O118" s="38">
        <f>+MAYO2021!Q118</f>
        <v>602300</v>
      </c>
      <c r="P118" s="38">
        <v>105900</v>
      </c>
      <c r="Q118" s="38">
        <f t="shared" si="15"/>
        <v>708200</v>
      </c>
      <c r="R118" s="39">
        <f t="shared" si="10"/>
        <v>999400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+MAYO2021!K119</f>
        <v>401600</v>
      </c>
      <c r="J119" s="38">
        <v>70600</v>
      </c>
      <c r="K119" s="38">
        <f t="shared" si="13"/>
        <v>472200</v>
      </c>
      <c r="L119" s="38">
        <f>+MAYO2021!N119</f>
        <v>401600</v>
      </c>
      <c r="M119" s="38">
        <v>70600</v>
      </c>
      <c r="N119" s="38">
        <f t="shared" si="14"/>
        <v>472200</v>
      </c>
      <c r="O119" s="38">
        <f>+MAYO2021!Q119</f>
        <v>401600</v>
      </c>
      <c r="P119" s="38">
        <v>70600</v>
      </c>
      <c r="Q119" s="38">
        <f t="shared" si="15"/>
        <v>472200</v>
      </c>
      <c r="R119" s="39">
        <f t="shared" si="10"/>
        <v>479568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218838368.63</v>
      </c>
      <c r="E120" s="29">
        <f>+E121+E144+E172</f>
        <v>5704994</v>
      </c>
      <c r="F120" s="29">
        <f>+F121+F144+F172</f>
        <v>0</v>
      </c>
      <c r="G120" s="29">
        <f>+G121+G144+G172</f>
        <v>7000000</v>
      </c>
      <c r="H120" s="65">
        <f t="shared" si="12"/>
        <v>558353472.63</v>
      </c>
      <c r="I120" s="29">
        <f>+MAYO2021!K120</f>
        <v>250724906.99000001</v>
      </c>
      <c r="J120" s="29">
        <f>+J121+J144+J172</f>
        <v>27341789.390000001</v>
      </c>
      <c r="K120" s="29">
        <f t="shared" si="13"/>
        <v>278066696.38</v>
      </c>
      <c r="L120" s="29">
        <f>+MAYO2021!N120</f>
        <v>130435114.98999999</v>
      </c>
      <c r="M120" s="29">
        <f>+M121+M144+M172</f>
        <v>60176525.390000001</v>
      </c>
      <c r="N120" s="29">
        <f t="shared" si="14"/>
        <v>190611640.38</v>
      </c>
      <c r="O120" s="29">
        <f>+MAYO2021!Q120</f>
        <v>78513926.99000001</v>
      </c>
      <c r="P120" s="29">
        <f>+P121+P144+P172</f>
        <v>60038825.390000001</v>
      </c>
      <c r="Q120" s="29">
        <f t="shared" si="15"/>
        <v>138552752.38</v>
      </c>
      <c r="R120" s="35">
        <f t="shared" si="10"/>
        <v>280286776.25</v>
      </c>
      <c r="S120" s="36">
        <f t="shared" si="11"/>
        <v>52058888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1000000</v>
      </c>
      <c r="F121" s="29">
        <f>+F122+F130+F142</f>
        <v>0</v>
      </c>
      <c r="G121" s="29">
        <f>+G122+G130+G142</f>
        <v>0</v>
      </c>
      <c r="H121" s="65">
        <f t="shared" si="12"/>
        <v>165324069.05000001</v>
      </c>
      <c r="I121" s="29">
        <f>+MAYO2021!K121</f>
        <v>90283927.99000001</v>
      </c>
      <c r="J121" s="29">
        <f>+J122+J130+J142</f>
        <v>21350269.390000001</v>
      </c>
      <c r="K121" s="29">
        <f t="shared" si="13"/>
        <v>111634197.38000001</v>
      </c>
      <c r="L121" s="29">
        <f>+MAYO2021!N121</f>
        <v>42881635.990000002</v>
      </c>
      <c r="M121" s="29">
        <f>+M122+M130+M142</f>
        <v>32501805.390000001</v>
      </c>
      <c r="N121" s="29">
        <f t="shared" si="14"/>
        <v>75383441.379999995</v>
      </c>
      <c r="O121" s="29">
        <f>+MAYO2021!Q121</f>
        <v>42881635.990000002</v>
      </c>
      <c r="P121" s="29">
        <f>+P122+P130+P142</f>
        <v>32364105.390000001</v>
      </c>
      <c r="Q121" s="29">
        <f t="shared" si="15"/>
        <v>75245741.379999995</v>
      </c>
      <c r="R121" s="35">
        <f t="shared" si="10"/>
        <v>53689871.670000002</v>
      </c>
      <c r="S121" s="36">
        <f t="shared" si="11"/>
        <v>137700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0</v>
      </c>
      <c r="F122" s="29">
        <f>+F123+F124+F129</f>
        <v>0</v>
      </c>
      <c r="G122" s="29">
        <f>+G123+G124+G129</f>
        <v>0</v>
      </c>
      <c r="H122" s="65">
        <f t="shared" si="12"/>
        <v>46318792.049999997</v>
      </c>
      <c r="I122" s="29">
        <f>+MAYO2021!K122</f>
        <v>6593322</v>
      </c>
      <c r="J122" s="29">
        <f>+J123+J124+J129</f>
        <v>17501008.359999999</v>
      </c>
      <c r="K122" s="29">
        <f t="shared" si="13"/>
        <v>24094330.359999999</v>
      </c>
      <c r="L122" s="29">
        <f>+MAYO2021!N122</f>
        <v>593322</v>
      </c>
      <c r="M122" s="29">
        <f>+M123+M124+M129</f>
        <v>21499288.359999999</v>
      </c>
      <c r="N122" s="29">
        <f t="shared" si="14"/>
        <v>22092610.359999999</v>
      </c>
      <c r="O122" s="29">
        <f>+MAYO2021!Q122</f>
        <v>593322</v>
      </c>
      <c r="P122" s="29">
        <f>+P123+P124+P129</f>
        <v>21499288.359999999</v>
      </c>
      <c r="Q122" s="29">
        <f t="shared" si="15"/>
        <v>22092610.359999999</v>
      </c>
      <c r="R122" s="35">
        <f t="shared" si="10"/>
        <v>22224461.689999998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+MAYO2021!K123</f>
        <v>593322</v>
      </c>
      <c r="J123" s="38">
        <v>17192000</v>
      </c>
      <c r="K123" s="38">
        <f t="shared" si="13"/>
        <v>17785322</v>
      </c>
      <c r="L123" s="38">
        <f>+MAYO2021!N123</f>
        <v>593322</v>
      </c>
      <c r="M123" s="38">
        <v>17192000</v>
      </c>
      <c r="N123" s="38">
        <f t="shared" si="14"/>
        <v>17785322</v>
      </c>
      <c r="O123" s="38">
        <f>+MAYO2021!Q123</f>
        <v>593322</v>
      </c>
      <c r="P123" s="38">
        <v>17192000</v>
      </c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0</v>
      </c>
      <c r="F124" s="38">
        <f>SUM(F125:F128)</f>
        <v>0</v>
      </c>
      <c r="G124" s="38">
        <f>SUM(G125:G128)</f>
        <v>0</v>
      </c>
      <c r="H124" s="64">
        <f t="shared" si="12"/>
        <v>10000000</v>
      </c>
      <c r="I124" s="38">
        <f>+MAYO2021!K124</f>
        <v>6000000</v>
      </c>
      <c r="J124" s="38">
        <f>SUM(J125:J128)</f>
        <v>0</v>
      </c>
      <c r="K124" s="38">
        <f t="shared" si="13"/>
        <v>6000000</v>
      </c>
      <c r="L124" s="38">
        <f>+MAYO2021!N124</f>
        <v>0</v>
      </c>
      <c r="M124" s="38">
        <f>SUM(M125:M128)</f>
        <v>3998280</v>
      </c>
      <c r="N124" s="38">
        <f t="shared" si="14"/>
        <v>3998280</v>
      </c>
      <c r="O124" s="38">
        <f>+MAYO2021!Q124</f>
        <v>0</v>
      </c>
      <c r="P124" s="38">
        <f>SUM(P125:P128)</f>
        <v>3998280</v>
      </c>
      <c r="Q124" s="38">
        <f t="shared" si="15"/>
        <v>3998280</v>
      </c>
      <c r="R124" s="39">
        <f t="shared" si="10"/>
        <v>4000000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+MAYO2021!K125</f>
        <v>0</v>
      </c>
      <c r="J125" s="38"/>
      <c r="K125" s="38">
        <f t="shared" si="13"/>
        <v>0</v>
      </c>
      <c r="L125" s="38">
        <f>+MAYO2021!N125</f>
        <v>0</v>
      </c>
      <c r="M125" s="38"/>
      <c r="N125" s="38">
        <f t="shared" si="14"/>
        <v>0</v>
      </c>
      <c r="O125" s="38">
        <f>+MAYO2021!Q125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+MAYO2021!K126</f>
        <v>4000000</v>
      </c>
      <c r="J126" s="38"/>
      <c r="K126" s="38">
        <f t="shared" si="13"/>
        <v>4000000</v>
      </c>
      <c r="L126" s="38">
        <f>+MAYO2021!N126</f>
        <v>0</v>
      </c>
      <c r="M126" s="38">
        <v>1998280</v>
      </c>
      <c r="N126" s="38">
        <f t="shared" si="14"/>
        <v>1998280</v>
      </c>
      <c r="O126" s="38">
        <f>+MAYO2021!Q126</f>
        <v>0</v>
      </c>
      <c r="P126" s="38">
        <v>1998280</v>
      </c>
      <c r="Q126" s="38">
        <f t="shared" si="15"/>
        <v>1998280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/>
      <c r="F127" s="38"/>
      <c r="G127" s="38"/>
      <c r="H127" s="64">
        <f t="shared" si="12"/>
        <v>4000000</v>
      </c>
      <c r="I127" s="38">
        <f>+MAYO2021!K127</f>
        <v>0</v>
      </c>
      <c r="J127" s="38"/>
      <c r="K127" s="38">
        <f t="shared" si="13"/>
        <v>0</v>
      </c>
      <c r="L127" s="38">
        <f>+MAYO2021!N127</f>
        <v>0</v>
      </c>
      <c r="M127" s="38"/>
      <c r="N127" s="38">
        <f t="shared" si="14"/>
        <v>0</v>
      </c>
      <c r="O127" s="38">
        <f>+MAYO2021!Q127</f>
        <v>0</v>
      </c>
      <c r="P127" s="38"/>
      <c r="Q127" s="38">
        <f t="shared" si="15"/>
        <v>0</v>
      </c>
      <c r="R127" s="39">
        <f t="shared" si="10"/>
        <v>4000000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+MAYO2021!K128</f>
        <v>2000000</v>
      </c>
      <c r="J128" s="38"/>
      <c r="K128" s="38">
        <f t="shared" si="13"/>
        <v>2000000</v>
      </c>
      <c r="L128" s="38">
        <f>+MAYO2021!N128</f>
        <v>0</v>
      </c>
      <c r="M128" s="38">
        <v>2000000</v>
      </c>
      <c r="N128" s="38">
        <f t="shared" si="14"/>
        <v>2000000</v>
      </c>
      <c r="O128" s="38">
        <f>+MAYO2021!Q128</f>
        <v>0</v>
      </c>
      <c r="P128" s="38">
        <v>2000000</v>
      </c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12"/>
        <v>1000000</v>
      </c>
      <c r="I129" s="38">
        <f>+MAYO2021!K129</f>
        <v>0</v>
      </c>
      <c r="J129" s="38">
        <v>309008.36</v>
      </c>
      <c r="K129" s="38">
        <f t="shared" si="13"/>
        <v>309008.36</v>
      </c>
      <c r="L129" s="38">
        <f>+MAYO2021!N129</f>
        <v>0</v>
      </c>
      <c r="M129" s="38">
        <v>309008.36</v>
      </c>
      <c r="N129" s="38">
        <f t="shared" si="14"/>
        <v>309008.36</v>
      </c>
      <c r="O129" s="38">
        <f>+MAYO2021!Q129</f>
        <v>0</v>
      </c>
      <c r="P129" s="38">
        <v>309008.36</v>
      </c>
      <c r="Q129" s="38">
        <f t="shared" si="15"/>
        <v>309008.36</v>
      </c>
      <c r="R129" s="39">
        <f t="shared" si="10"/>
        <v>690991.64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+MAYO2021!K130</f>
        <v>79444444.99000001</v>
      </c>
      <c r="J130" s="29">
        <f>SUM(J131:J141)</f>
        <v>2184101.0300000003</v>
      </c>
      <c r="K130" s="29">
        <f t="shared" si="13"/>
        <v>81628546.020000011</v>
      </c>
      <c r="L130" s="29">
        <f>+MAYO2021!N130</f>
        <v>38042152.990000002</v>
      </c>
      <c r="M130" s="29">
        <f>SUM(M131:M141)</f>
        <v>9337357.0299999993</v>
      </c>
      <c r="N130" s="29">
        <f t="shared" si="14"/>
        <v>47379510.020000003</v>
      </c>
      <c r="O130" s="29">
        <f>+MAYO2021!Q130</f>
        <v>38042152.990000002</v>
      </c>
      <c r="P130" s="29">
        <f>SUM(P131:P141)</f>
        <v>9199657.0299999993</v>
      </c>
      <c r="Q130" s="29">
        <f t="shared" si="15"/>
        <v>47241810.020000003</v>
      </c>
      <c r="R130" s="35">
        <f t="shared" si="10"/>
        <v>31376730.979999989</v>
      </c>
      <c r="S130" s="36">
        <f t="shared" si="11"/>
        <v>137700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+MAYO2021!K131</f>
        <v>2640000</v>
      </c>
      <c r="J131" s="38">
        <v>660000</v>
      </c>
      <c r="K131" s="38">
        <f t="shared" si="13"/>
        <v>3300000</v>
      </c>
      <c r="L131" s="38">
        <f>+MAYO2021!N131</f>
        <v>1980000</v>
      </c>
      <c r="M131" s="38">
        <v>1320000</v>
      </c>
      <c r="N131" s="38">
        <f t="shared" si="14"/>
        <v>3300000</v>
      </c>
      <c r="O131" s="38">
        <f>+MAYO2021!Q131</f>
        <v>1980000</v>
      </c>
      <c r="P131" s="38">
        <v>1320000</v>
      </c>
      <c r="Q131" s="38">
        <f t="shared" si="15"/>
        <v>3300000</v>
      </c>
      <c r="R131" s="39">
        <f t="shared" si="10"/>
        <v>16700000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+MAYO2021!K132</f>
        <v>3675719</v>
      </c>
      <c r="J132" s="38">
        <v>727878</v>
      </c>
      <c r="K132" s="38">
        <f t="shared" si="13"/>
        <v>4403597</v>
      </c>
      <c r="L132" s="38">
        <f>+MAYO2021!N132</f>
        <v>3675719</v>
      </c>
      <c r="M132" s="38">
        <v>727878</v>
      </c>
      <c r="N132" s="38">
        <f t="shared" si="14"/>
        <v>4403597</v>
      </c>
      <c r="O132" s="38">
        <f>+MAYO2021!Q132</f>
        <v>3675719</v>
      </c>
      <c r="P132" s="38">
        <f>727878-137700</f>
        <v>590178</v>
      </c>
      <c r="Q132" s="38">
        <f t="shared" si="15"/>
        <v>4265897</v>
      </c>
      <c r="R132" s="39">
        <f t="shared" si="10"/>
        <v>2596403</v>
      </c>
      <c r="S132" s="40">
        <f t="shared" si="11"/>
        <v>137700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+MAYO2021!K133</f>
        <v>3884850</v>
      </c>
      <c r="J133" s="38"/>
      <c r="K133" s="38">
        <f t="shared" si="13"/>
        <v>3884850</v>
      </c>
      <c r="L133" s="38">
        <f>+MAYO2021!N133</f>
        <v>3884850</v>
      </c>
      <c r="M133" s="38"/>
      <c r="N133" s="38">
        <f t="shared" si="14"/>
        <v>3884850</v>
      </c>
      <c r="O133" s="38">
        <f>+MAYO2021!Q133</f>
        <v>3884850</v>
      </c>
      <c r="P133" s="38"/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+MAYO2021!K134</f>
        <v>0</v>
      </c>
      <c r="J134" s="38"/>
      <c r="K134" s="38">
        <f t="shared" si="13"/>
        <v>0</v>
      </c>
      <c r="L134" s="38">
        <f>+MAYO2021!N134</f>
        <v>0</v>
      </c>
      <c r="M134" s="38"/>
      <c r="N134" s="38">
        <f t="shared" si="14"/>
        <v>0</v>
      </c>
      <c r="O134" s="38">
        <f>+MAYO2021!Q134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+MAYO2021!K135</f>
        <v>0</v>
      </c>
      <c r="J135" s="38"/>
      <c r="K135" s="38">
        <f t="shared" si="13"/>
        <v>0</v>
      </c>
      <c r="L135" s="38">
        <f>+MAYO2021!N135</f>
        <v>0</v>
      </c>
      <c r="M135" s="38"/>
      <c r="N135" s="38">
        <f t="shared" si="14"/>
        <v>0</v>
      </c>
      <c r="O135" s="38">
        <f>+MAYO2021!Q135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+MAYO2021!K136</f>
        <v>0</v>
      </c>
      <c r="J136" s="38"/>
      <c r="K136" s="38">
        <f t="shared" si="13"/>
        <v>0</v>
      </c>
      <c r="L136" s="38">
        <f>+MAYO2021!N136</f>
        <v>0</v>
      </c>
      <c r="M136" s="38"/>
      <c r="N136" s="38">
        <f t="shared" si="14"/>
        <v>0</v>
      </c>
      <c r="O136" s="38">
        <f>+MAYO2021!Q136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+MAYO2021!K137</f>
        <v>67701072</v>
      </c>
      <c r="J137" s="38"/>
      <c r="K137" s="38">
        <f t="shared" si="13"/>
        <v>67701072</v>
      </c>
      <c r="L137" s="38">
        <f>+MAYO2021!N137</f>
        <v>26958780</v>
      </c>
      <c r="M137" s="38">
        <v>6493256</v>
      </c>
      <c r="N137" s="38">
        <f t="shared" si="14"/>
        <v>33452036</v>
      </c>
      <c r="O137" s="38">
        <f>+MAYO2021!Q137</f>
        <v>26958780</v>
      </c>
      <c r="P137" s="38">
        <v>6493256</v>
      </c>
      <c r="Q137" s="38">
        <f t="shared" si="15"/>
        <v>33452036</v>
      </c>
      <c r="R137" s="39">
        <f t="shared" si="10"/>
        <v>1000000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+MAYO2021!K138</f>
        <v>0</v>
      </c>
      <c r="J138" s="38"/>
      <c r="K138" s="38">
        <f t="shared" si="13"/>
        <v>0</v>
      </c>
      <c r="L138" s="38">
        <f>+MAYO2021!N138</f>
        <v>0</v>
      </c>
      <c r="M138" s="38"/>
      <c r="N138" s="38">
        <f t="shared" si="14"/>
        <v>0</v>
      </c>
      <c r="O138" s="38">
        <f>+MAYO2021!Q138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+MAYO2021!K139</f>
        <v>1526303.99</v>
      </c>
      <c r="J139" s="38">
        <v>796223.03</v>
      </c>
      <c r="K139" s="38">
        <f t="shared" si="13"/>
        <v>2322527.02</v>
      </c>
      <c r="L139" s="38">
        <f>+MAYO2021!N139</f>
        <v>1526303.99</v>
      </c>
      <c r="M139" s="38">
        <v>796223.03</v>
      </c>
      <c r="N139" s="38">
        <f t="shared" si="14"/>
        <v>2322527.02</v>
      </c>
      <c r="O139" s="38">
        <f>+MAYO2021!Q139</f>
        <v>1526303.99</v>
      </c>
      <c r="P139" s="38">
        <v>796223.03</v>
      </c>
      <c r="Q139" s="38">
        <f t="shared" si="15"/>
        <v>2322527.02</v>
      </c>
      <c r="R139" s="39">
        <f t="shared" si="10"/>
        <v>1381677.98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+MAYO2021!K140</f>
        <v>0</v>
      </c>
      <c r="J140" s="38"/>
      <c r="K140" s="38">
        <f t="shared" si="13"/>
        <v>0</v>
      </c>
      <c r="L140" s="38">
        <f>+MAYO2021!N140</f>
        <v>0</v>
      </c>
      <c r="M140" s="38"/>
      <c r="N140" s="38">
        <f t="shared" si="14"/>
        <v>0</v>
      </c>
      <c r="O140" s="38">
        <f>+MAYO2021!Q140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+MAYO2021!K141</f>
        <v>16500</v>
      </c>
      <c r="J141" s="38"/>
      <c r="K141" s="38">
        <f t="shared" si="13"/>
        <v>16500</v>
      </c>
      <c r="L141" s="38">
        <f>+MAYO2021!N141</f>
        <v>16500</v>
      </c>
      <c r="M141" s="38"/>
      <c r="N141" s="38">
        <f t="shared" si="14"/>
        <v>16500</v>
      </c>
      <c r="O141" s="38">
        <f>+MAYO2021!Q141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+MAYO2021!K142</f>
        <v>4246161</v>
      </c>
      <c r="J142" s="29">
        <f>+J143</f>
        <v>1665160</v>
      </c>
      <c r="K142" s="29">
        <f t="shared" si="13"/>
        <v>5911321</v>
      </c>
      <c r="L142" s="29">
        <f>+MAYO2021!N142</f>
        <v>4246161</v>
      </c>
      <c r="M142" s="29">
        <f>+M143</f>
        <v>1665160</v>
      </c>
      <c r="N142" s="29">
        <f t="shared" si="14"/>
        <v>5911321</v>
      </c>
      <c r="O142" s="29">
        <f>+MAYO2021!Q142</f>
        <v>4246161</v>
      </c>
      <c r="P142" s="29">
        <f>+P143</f>
        <v>1665160</v>
      </c>
      <c r="Q142" s="29">
        <f t="shared" si="15"/>
        <v>5911321</v>
      </c>
      <c r="R142" s="35">
        <f t="shared" ref="R142:R205" si="19">+H142-K142</f>
        <v>88679</v>
      </c>
      <c r="S142" s="36">
        <f t="shared" ref="S142:S205" si="20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21">+C143+D143+E143-F143-G143</f>
        <v>6000000</v>
      </c>
      <c r="I143" s="38">
        <f>+MAYO2021!K143</f>
        <v>4246161</v>
      </c>
      <c r="J143" s="38">
        <v>1665160</v>
      </c>
      <c r="K143" s="38">
        <f t="shared" ref="K143:K206" si="22">+I143+J143</f>
        <v>5911321</v>
      </c>
      <c r="L143" s="38">
        <f>+MAYO2021!N143</f>
        <v>4246161</v>
      </c>
      <c r="M143" s="38">
        <v>1665160</v>
      </c>
      <c r="N143" s="38">
        <f t="shared" ref="N143:N206" si="23">+L143+M143</f>
        <v>5911321</v>
      </c>
      <c r="O143" s="38">
        <f>+MAYO2021!Q143</f>
        <v>4246161</v>
      </c>
      <c r="P143" s="38">
        <v>1665160</v>
      </c>
      <c r="Q143" s="38">
        <f t="shared" ref="Q143:Q206" si="24">+O143+P143</f>
        <v>5911321</v>
      </c>
      <c r="R143" s="39">
        <f t="shared" si="19"/>
        <v>88679</v>
      </c>
      <c r="S143" s="40">
        <f t="shared" si="20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184519576.57999998</v>
      </c>
      <c r="E144" s="29">
        <f>+E145+E158</f>
        <v>4704994</v>
      </c>
      <c r="F144" s="29">
        <f>+F145+F158</f>
        <v>0</v>
      </c>
      <c r="G144" s="29">
        <f>+G145+G158</f>
        <v>7000000</v>
      </c>
      <c r="H144" s="65">
        <f t="shared" si="21"/>
        <v>390029403.57999998</v>
      </c>
      <c r="I144" s="29">
        <f>+MAYO2021!K144</f>
        <v>160440979</v>
      </c>
      <c r="J144" s="29">
        <f>+J145+J158</f>
        <v>5991520</v>
      </c>
      <c r="K144" s="29">
        <f t="shared" si="22"/>
        <v>166432499</v>
      </c>
      <c r="L144" s="29">
        <f>+MAYO2021!N144</f>
        <v>87553479</v>
      </c>
      <c r="M144" s="29">
        <f>+M145+M158</f>
        <v>27674720</v>
      </c>
      <c r="N144" s="29">
        <f t="shared" si="23"/>
        <v>115228199</v>
      </c>
      <c r="O144" s="29">
        <f>+MAYO2021!Q144</f>
        <v>35632291</v>
      </c>
      <c r="P144" s="29">
        <f>+P145+P158</f>
        <v>27674720</v>
      </c>
      <c r="Q144" s="29">
        <f t="shared" si="24"/>
        <v>63307011</v>
      </c>
      <c r="R144" s="35">
        <f t="shared" si="19"/>
        <v>223596904.57999998</v>
      </c>
      <c r="S144" s="36">
        <f t="shared" si="20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170664616.57999998</v>
      </c>
      <c r="E145" s="29">
        <f>+E146+E148</f>
        <v>3392962</v>
      </c>
      <c r="F145" s="29">
        <f>+F146+F148</f>
        <v>0</v>
      </c>
      <c r="G145" s="29">
        <f>+G146+G148</f>
        <v>0</v>
      </c>
      <c r="H145" s="65">
        <f t="shared" si="21"/>
        <v>222057578.57999998</v>
      </c>
      <c r="I145" s="29">
        <f>+MAYO2021!K145</f>
        <v>93961188</v>
      </c>
      <c r="J145" s="29">
        <f>+J146+J148</f>
        <v>3000000</v>
      </c>
      <c r="K145" s="29">
        <f t="shared" si="22"/>
        <v>96961188</v>
      </c>
      <c r="L145" s="29">
        <f>+MAYO2021!N145</f>
        <v>56766188</v>
      </c>
      <c r="M145" s="29">
        <f>+M146+M148</f>
        <v>10468000</v>
      </c>
      <c r="N145" s="29">
        <f t="shared" si="23"/>
        <v>67234188</v>
      </c>
      <c r="O145" s="29">
        <f>+MAYO2021!Q145</f>
        <v>4845000</v>
      </c>
      <c r="P145" s="29">
        <f>+P146+P148</f>
        <v>10468000</v>
      </c>
      <c r="Q145" s="29">
        <f t="shared" si="24"/>
        <v>15313000</v>
      </c>
      <c r="R145" s="35">
        <f t="shared" si="19"/>
        <v>125096390.57999998</v>
      </c>
      <c r="S145" s="36">
        <f t="shared" si="20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v>11837550</v>
      </c>
      <c r="E146" s="38">
        <v>1000000</v>
      </c>
      <c r="F146" s="38">
        <f>+F147</f>
        <v>0</v>
      </c>
      <c r="G146" s="38"/>
      <c r="H146" s="64">
        <f t="shared" si="21"/>
        <v>22837550</v>
      </c>
      <c r="I146" s="38">
        <f>+MAYO2021!K146</f>
        <v>18240000</v>
      </c>
      <c r="J146" s="38"/>
      <c r="K146" s="38">
        <f t="shared" si="22"/>
        <v>18240000</v>
      </c>
      <c r="L146" s="38">
        <f>+MAYO2021!N146</f>
        <v>0</v>
      </c>
      <c r="M146" s="38">
        <v>8640000</v>
      </c>
      <c r="N146" s="38">
        <f t="shared" si="23"/>
        <v>8640000</v>
      </c>
      <c r="O146" s="38">
        <f>+MAYO2021!Q146</f>
        <v>0</v>
      </c>
      <c r="P146" s="38">
        <v>8640000</v>
      </c>
      <c r="Q146" s="38">
        <f t="shared" si="24"/>
        <v>8640000</v>
      </c>
      <c r="R146" s="39">
        <f t="shared" si="19"/>
        <v>4597550</v>
      </c>
      <c r="S146" s="40">
        <f t="shared" si="20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21"/>
        <v>10000000</v>
      </c>
      <c r="I147" s="38">
        <f>+MAYO2021!K147</f>
        <v>0</v>
      </c>
      <c r="J147" s="38"/>
      <c r="K147" s="38">
        <f t="shared" si="22"/>
        <v>0</v>
      </c>
      <c r="L147" s="38">
        <f>+MAYO2021!N147</f>
        <v>0</v>
      </c>
      <c r="M147" s="38"/>
      <c r="N147" s="38">
        <f t="shared" si="23"/>
        <v>0</v>
      </c>
      <c r="O147" s="38">
        <f>+MAYO2021!Q147</f>
        <v>0</v>
      </c>
      <c r="P147" s="38"/>
      <c r="Q147" s="38">
        <f t="shared" si="24"/>
        <v>0</v>
      </c>
      <c r="R147" s="39">
        <f t="shared" si="19"/>
        <v>10000000</v>
      </c>
      <c r="S147" s="40">
        <f t="shared" si="20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158827066.57999998</v>
      </c>
      <c r="E148" s="38">
        <f>+E149+E150</f>
        <v>2392962</v>
      </c>
      <c r="F148" s="38">
        <f>+F149+F150</f>
        <v>0</v>
      </c>
      <c r="G148" s="38">
        <f>+G149+G150</f>
        <v>0</v>
      </c>
      <c r="H148" s="64">
        <f t="shared" si="21"/>
        <v>199220028.57999998</v>
      </c>
      <c r="I148" s="38">
        <f>+MAYO2021!K148</f>
        <v>75721188</v>
      </c>
      <c r="J148" s="38">
        <f>+J149+J150</f>
        <v>3000000</v>
      </c>
      <c r="K148" s="38">
        <f t="shared" si="22"/>
        <v>78721188</v>
      </c>
      <c r="L148" s="38">
        <f>+MAYO2021!N148</f>
        <v>56766188</v>
      </c>
      <c r="M148" s="38">
        <f>+M149+M150</f>
        <v>1828000</v>
      </c>
      <c r="N148" s="38">
        <f t="shared" si="23"/>
        <v>58594188</v>
      </c>
      <c r="O148" s="38">
        <f>+MAYO2021!Q148</f>
        <v>4845000</v>
      </c>
      <c r="P148" s="38">
        <f>+P149+P150</f>
        <v>1828000</v>
      </c>
      <c r="Q148" s="38">
        <f t="shared" si="24"/>
        <v>6673000</v>
      </c>
      <c r="R148" s="39">
        <f t="shared" si="19"/>
        <v>120498840.57999998</v>
      </c>
      <c r="S148" s="40">
        <f t="shared" si="20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</f>
        <v>61921188</v>
      </c>
      <c r="E149" s="38"/>
      <c r="F149" s="38"/>
      <c r="G149" s="38"/>
      <c r="H149" s="64">
        <f t="shared" si="21"/>
        <v>61921188</v>
      </c>
      <c r="I149" s="38">
        <f>+MAYO2021!K149</f>
        <v>51921188</v>
      </c>
      <c r="J149" s="38"/>
      <c r="K149" s="38">
        <f t="shared" si="22"/>
        <v>51921188</v>
      </c>
      <c r="L149" s="38">
        <f>+MAYO2021!N149</f>
        <v>51921188</v>
      </c>
      <c r="M149" s="38"/>
      <c r="N149" s="38">
        <f t="shared" si="23"/>
        <v>51921188</v>
      </c>
      <c r="O149" s="38">
        <f>+MAYO2021!Q149</f>
        <v>0</v>
      </c>
      <c r="P149" s="38"/>
      <c r="Q149" s="38">
        <f t="shared" si="24"/>
        <v>0</v>
      </c>
      <c r="R149" s="39">
        <f t="shared" si="19"/>
        <v>10000000</v>
      </c>
      <c r="S149" s="40">
        <f t="shared" si="20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2392962</v>
      </c>
      <c r="F150" s="38">
        <f>+F151+F152+F153+F154+F155+F156+F157</f>
        <v>0</v>
      </c>
      <c r="G150" s="38">
        <f>+G151+G152+G153+G154+G155+G156+G157</f>
        <v>0</v>
      </c>
      <c r="H150" s="64">
        <f t="shared" si="21"/>
        <v>137298840.57999998</v>
      </c>
      <c r="I150" s="38">
        <f>+MAYO2021!K150</f>
        <v>23800000</v>
      </c>
      <c r="J150" s="38">
        <f>+J151+J152+J153+J154+J155+J156+J157</f>
        <v>3000000</v>
      </c>
      <c r="K150" s="38">
        <f t="shared" si="22"/>
        <v>26800000</v>
      </c>
      <c r="L150" s="38">
        <f>+MAYO2021!N150</f>
        <v>4845000</v>
      </c>
      <c r="M150" s="38">
        <f>+M151+M152+M153+M154+M155+M156+M157</f>
        <v>1828000</v>
      </c>
      <c r="N150" s="38">
        <f t="shared" si="23"/>
        <v>6673000</v>
      </c>
      <c r="O150" s="38">
        <f>+MAYO2021!Q150</f>
        <v>4845000</v>
      </c>
      <c r="P150" s="38">
        <f>+P151+P152+P153+P154+P155+P156+P157</f>
        <v>1828000</v>
      </c>
      <c r="Q150" s="38">
        <f t="shared" si="24"/>
        <v>6673000</v>
      </c>
      <c r="R150" s="39">
        <f t="shared" si="19"/>
        <v>110498840.57999998</v>
      </c>
      <c r="S150" s="40">
        <f t="shared" si="20"/>
        <v>0</v>
      </c>
      <c r="U150" s="71" t="s">
        <v>390</v>
      </c>
      <c r="V150" s="113" t="s">
        <v>391</v>
      </c>
      <c r="X150" s="113" t="s">
        <v>392</v>
      </c>
      <c r="Y150" s="113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21"/>
        <v>36000000</v>
      </c>
      <c r="I151" s="38">
        <f>+MAYO2021!K151</f>
        <v>21800000</v>
      </c>
      <c r="J151" s="38">
        <v>3000000</v>
      </c>
      <c r="K151" s="38">
        <f t="shared" si="22"/>
        <v>24800000</v>
      </c>
      <c r="L151" s="38">
        <f>+MAYO2021!N151</f>
        <v>4845000</v>
      </c>
      <c r="M151" s="38">
        <v>1828000</v>
      </c>
      <c r="N151" s="38">
        <f t="shared" si="23"/>
        <v>6673000</v>
      </c>
      <c r="O151" s="38">
        <f>+MAYO2021!Q151</f>
        <v>4845000</v>
      </c>
      <c r="P151" s="38">
        <v>1828000</v>
      </c>
      <c r="Q151" s="38">
        <f t="shared" si="24"/>
        <v>6673000</v>
      </c>
      <c r="R151" s="39">
        <f t="shared" si="19"/>
        <v>11200000</v>
      </c>
      <c r="S151" s="40">
        <f t="shared" si="20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21"/>
        <v>6392962</v>
      </c>
      <c r="I152" s="38">
        <f>+MAYO2021!K152</f>
        <v>2000000</v>
      </c>
      <c r="J152" s="38"/>
      <c r="K152" s="38">
        <f t="shared" si="22"/>
        <v>2000000</v>
      </c>
      <c r="L152" s="38">
        <f>+MAYO2021!N152</f>
        <v>0</v>
      </c>
      <c r="M152" s="38"/>
      <c r="N152" s="38">
        <f t="shared" si="23"/>
        <v>0</v>
      </c>
      <c r="O152" s="38">
        <f>+MAYO2021!Q152</f>
        <v>0</v>
      </c>
      <c r="P152" s="38"/>
      <c r="Q152" s="38">
        <f t="shared" si="24"/>
        <v>0</v>
      </c>
      <c r="R152" s="39">
        <f t="shared" si="19"/>
        <v>4392962</v>
      </c>
      <c r="S152" s="40">
        <f t="shared" si="20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21"/>
        <v>5992428.5800000001</v>
      </c>
      <c r="I153" s="38">
        <f>+MAYO2021!K153</f>
        <v>0</v>
      </c>
      <c r="J153" s="38"/>
      <c r="K153" s="38">
        <f t="shared" si="22"/>
        <v>0</v>
      </c>
      <c r="L153" s="38">
        <f>+MAYO2021!N153</f>
        <v>0</v>
      </c>
      <c r="M153" s="38"/>
      <c r="N153" s="38">
        <f t="shared" si="23"/>
        <v>0</v>
      </c>
      <c r="O153" s="38">
        <f>+MAYO2021!Q153</f>
        <v>0</v>
      </c>
      <c r="P153" s="38"/>
      <c r="Q153" s="38">
        <f t="shared" si="24"/>
        <v>0</v>
      </c>
      <c r="R153" s="39">
        <f t="shared" si="19"/>
        <v>5992428.5800000001</v>
      </c>
      <c r="S153" s="40">
        <f t="shared" si="20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/>
      <c r="F154" s="38"/>
      <c r="G154" s="38"/>
      <c r="H154" s="64">
        <f t="shared" si="21"/>
        <v>84913450</v>
      </c>
      <c r="I154" s="38">
        <f>+MAYO2021!K154</f>
        <v>0</v>
      </c>
      <c r="J154" s="38"/>
      <c r="K154" s="38">
        <f t="shared" si="22"/>
        <v>0</v>
      </c>
      <c r="L154" s="38">
        <f>+MAYO2021!N154</f>
        <v>0</v>
      </c>
      <c r="M154" s="38"/>
      <c r="N154" s="38">
        <f t="shared" si="23"/>
        <v>0</v>
      </c>
      <c r="O154" s="38">
        <f>+MAYO2021!Q154</f>
        <v>0</v>
      </c>
      <c r="P154" s="38"/>
      <c r="Q154" s="38">
        <f t="shared" si="24"/>
        <v>0</v>
      </c>
      <c r="R154" s="39">
        <f t="shared" si="19"/>
        <v>84913450</v>
      </c>
      <c r="S154" s="40">
        <f t="shared" si="20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21"/>
        <v>2000000</v>
      </c>
      <c r="I155" s="38">
        <f>+MAYO2021!K155</f>
        <v>0</v>
      </c>
      <c r="J155" s="38"/>
      <c r="K155" s="38">
        <f t="shared" si="22"/>
        <v>0</v>
      </c>
      <c r="L155" s="38">
        <f>+MAYO2021!N155</f>
        <v>0</v>
      </c>
      <c r="M155" s="38"/>
      <c r="N155" s="38">
        <f t="shared" si="23"/>
        <v>0</v>
      </c>
      <c r="O155" s="38">
        <f>+MAYO2021!Q155</f>
        <v>0</v>
      </c>
      <c r="P155" s="38"/>
      <c r="Q155" s="38">
        <f t="shared" si="24"/>
        <v>0</v>
      </c>
      <c r="R155" s="39">
        <f t="shared" si="19"/>
        <v>2000000</v>
      </c>
      <c r="S155" s="40">
        <f t="shared" si="20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21"/>
        <v>2000000</v>
      </c>
      <c r="I156" s="38">
        <f>+MAYO2021!K156</f>
        <v>0</v>
      </c>
      <c r="J156" s="38"/>
      <c r="K156" s="38">
        <f t="shared" si="22"/>
        <v>0</v>
      </c>
      <c r="L156" s="38">
        <f>+MAYO2021!N156</f>
        <v>0</v>
      </c>
      <c r="M156" s="38"/>
      <c r="N156" s="38">
        <f t="shared" si="23"/>
        <v>0</v>
      </c>
      <c r="O156" s="38">
        <f>+MAYO2021!Q156</f>
        <v>0</v>
      </c>
      <c r="P156" s="38"/>
      <c r="Q156" s="38">
        <f t="shared" si="24"/>
        <v>0</v>
      </c>
      <c r="R156" s="39">
        <f t="shared" si="19"/>
        <v>2000000</v>
      </c>
      <c r="S156" s="40">
        <f t="shared" si="20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21"/>
        <v>0</v>
      </c>
      <c r="I157" s="38">
        <f>+MAYO2021!K157</f>
        <v>0</v>
      </c>
      <c r="J157" s="38"/>
      <c r="K157" s="38">
        <f t="shared" si="22"/>
        <v>0</v>
      </c>
      <c r="L157" s="38">
        <f>+MAYO2021!N157</f>
        <v>0</v>
      </c>
      <c r="M157" s="38"/>
      <c r="N157" s="38">
        <f t="shared" si="23"/>
        <v>0</v>
      </c>
      <c r="O157" s="38">
        <f>+MAYO2021!Q157</f>
        <v>0</v>
      </c>
      <c r="P157" s="38"/>
      <c r="Q157" s="38">
        <f t="shared" si="24"/>
        <v>0</v>
      </c>
      <c r="R157" s="39">
        <f t="shared" si="19"/>
        <v>0</v>
      </c>
      <c r="S157" s="40">
        <f t="shared" si="20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13854960</v>
      </c>
      <c r="E158" s="29">
        <f>+E159+E160</f>
        <v>1312032</v>
      </c>
      <c r="F158" s="29">
        <f>+F159+F160</f>
        <v>0</v>
      </c>
      <c r="G158" s="29">
        <f>+G159+G160</f>
        <v>7000000</v>
      </c>
      <c r="H158" s="65">
        <f t="shared" si="21"/>
        <v>167971825</v>
      </c>
      <c r="I158" s="29">
        <f>+MAYO2021!K158</f>
        <v>66479791</v>
      </c>
      <c r="J158" s="29">
        <f>+J159+J160</f>
        <v>2991520</v>
      </c>
      <c r="K158" s="29">
        <f t="shared" si="22"/>
        <v>69471311</v>
      </c>
      <c r="L158" s="29">
        <f>+MAYO2021!N158</f>
        <v>30787291</v>
      </c>
      <c r="M158" s="29">
        <f>+M159+M160</f>
        <v>17206720</v>
      </c>
      <c r="N158" s="29">
        <f t="shared" si="23"/>
        <v>47994011</v>
      </c>
      <c r="O158" s="29">
        <f>+MAYO2021!Q158</f>
        <v>30787291</v>
      </c>
      <c r="P158" s="29">
        <f>+P159+P160</f>
        <v>17206720</v>
      </c>
      <c r="Q158" s="29">
        <f t="shared" si="24"/>
        <v>47994011</v>
      </c>
      <c r="R158" s="35">
        <f t="shared" si="19"/>
        <v>98500514</v>
      </c>
      <c r="S158" s="36">
        <f t="shared" si="20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</f>
        <v>13854960</v>
      </c>
      <c r="E159" s="38"/>
      <c r="F159" s="38"/>
      <c r="G159" s="38">
        <v>1000000</v>
      </c>
      <c r="H159" s="64">
        <f t="shared" si="21"/>
        <v>81659793</v>
      </c>
      <c r="I159" s="38">
        <f>+MAYO2021!K159</f>
        <v>35460000</v>
      </c>
      <c r="J159" s="38"/>
      <c r="K159" s="38">
        <f t="shared" si="22"/>
        <v>35460000</v>
      </c>
      <c r="L159" s="38">
        <f>+MAYO2021!N159</f>
        <v>13418000</v>
      </c>
      <c r="M159" s="38">
        <v>5910000</v>
      </c>
      <c r="N159" s="38">
        <f t="shared" si="23"/>
        <v>19328000</v>
      </c>
      <c r="O159" s="38">
        <f>+MAYO2021!Q159</f>
        <v>13418000</v>
      </c>
      <c r="P159" s="38">
        <v>5910000</v>
      </c>
      <c r="Q159" s="38">
        <f t="shared" si="24"/>
        <v>19328000</v>
      </c>
      <c r="R159" s="39">
        <f t="shared" si="19"/>
        <v>46199793</v>
      </c>
      <c r="S159" s="40">
        <f t="shared" si="20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0</v>
      </c>
      <c r="E160" s="38">
        <f>SUM(E161:E171)</f>
        <v>1312032</v>
      </c>
      <c r="F160" s="38">
        <f>SUM(F161:F171)</f>
        <v>0</v>
      </c>
      <c r="G160" s="38">
        <f>SUM(G161:G171)</f>
        <v>6000000</v>
      </c>
      <c r="H160" s="64">
        <f t="shared" si="21"/>
        <v>86312032</v>
      </c>
      <c r="I160" s="38">
        <f>+MAYO2021!K160</f>
        <v>31019791</v>
      </c>
      <c r="J160" s="38">
        <f>SUM(J161:J171)</f>
        <v>2991520</v>
      </c>
      <c r="K160" s="38">
        <f t="shared" si="22"/>
        <v>34011311</v>
      </c>
      <c r="L160" s="38">
        <f>+MAYO2021!N160</f>
        <v>17369291</v>
      </c>
      <c r="M160" s="38">
        <f>SUM(M161:M171)</f>
        <v>11296720</v>
      </c>
      <c r="N160" s="38">
        <f t="shared" si="23"/>
        <v>28666011</v>
      </c>
      <c r="O160" s="38">
        <f>+MAYO2021!Q160</f>
        <v>17369291</v>
      </c>
      <c r="P160" s="38">
        <f>SUM(P161:P171)</f>
        <v>11296720</v>
      </c>
      <c r="Q160" s="38">
        <f t="shared" si="24"/>
        <v>28666011</v>
      </c>
      <c r="R160" s="39">
        <f t="shared" si="19"/>
        <v>52300721</v>
      </c>
      <c r="S160" s="40">
        <f t="shared" si="20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21"/>
        <v>9000000</v>
      </c>
      <c r="I161" s="38">
        <f>+MAYO2021!K161</f>
        <v>1470000</v>
      </c>
      <c r="J161" s="38">
        <v>0</v>
      </c>
      <c r="K161" s="38">
        <f t="shared" si="22"/>
        <v>1470000</v>
      </c>
      <c r="L161" s="38">
        <f>+MAYO2021!N161</f>
        <v>1470000</v>
      </c>
      <c r="M161" s="38">
        <v>0</v>
      </c>
      <c r="N161" s="38">
        <f t="shared" si="23"/>
        <v>1470000</v>
      </c>
      <c r="O161" s="38">
        <f>+MAYO2021!Q161</f>
        <v>1470000</v>
      </c>
      <c r="P161" s="38">
        <v>0</v>
      </c>
      <c r="Q161" s="38">
        <f t="shared" si="24"/>
        <v>1470000</v>
      </c>
      <c r="R161" s="39">
        <f t="shared" si="19"/>
        <v>7530000</v>
      </c>
      <c r="S161" s="40">
        <f t="shared" si="20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21"/>
        <v>16312032</v>
      </c>
      <c r="I162" s="38">
        <f>+MAYO2021!K162</f>
        <v>5908940</v>
      </c>
      <c r="J162" s="38">
        <v>991520</v>
      </c>
      <c r="K162" s="38">
        <f t="shared" si="22"/>
        <v>6900460</v>
      </c>
      <c r="L162" s="38">
        <f>+MAYO2021!N162</f>
        <v>5908940</v>
      </c>
      <c r="M162" s="38">
        <v>991520</v>
      </c>
      <c r="N162" s="38">
        <f t="shared" si="23"/>
        <v>6900460</v>
      </c>
      <c r="O162" s="38">
        <f>+MAYO2021!Q162</f>
        <v>5908940</v>
      </c>
      <c r="P162" s="38">
        <v>991520</v>
      </c>
      <c r="Q162" s="38">
        <f t="shared" si="24"/>
        <v>6900460</v>
      </c>
      <c r="R162" s="39">
        <f t="shared" si="19"/>
        <v>9411572</v>
      </c>
      <c r="S162" s="40">
        <f t="shared" si="20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21"/>
        <v>5000000</v>
      </c>
      <c r="I163" s="38">
        <f>+MAYO2021!K163</f>
        <v>756000</v>
      </c>
      <c r="J163" s="38"/>
      <c r="K163" s="38">
        <f t="shared" si="22"/>
        <v>756000</v>
      </c>
      <c r="L163" s="38">
        <f>+MAYO2021!N163</f>
        <v>756000</v>
      </c>
      <c r="M163" s="38"/>
      <c r="N163" s="38">
        <f t="shared" si="23"/>
        <v>756000</v>
      </c>
      <c r="O163" s="38">
        <f>+MAYO2021!Q163</f>
        <v>756000</v>
      </c>
      <c r="P163" s="38"/>
      <c r="Q163" s="38">
        <f t="shared" si="24"/>
        <v>756000</v>
      </c>
      <c r="R163" s="39">
        <f t="shared" si="19"/>
        <v>4244000</v>
      </c>
      <c r="S163" s="40">
        <f t="shared" si="20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21"/>
        <v>0</v>
      </c>
      <c r="I164" s="38">
        <f>+MAYO2021!K164</f>
        <v>0</v>
      </c>
      <c r="J164" s="38"/>
      <c r="K164" s="38">
        <f t="shared" si="22"/>
        <v>0</v>
      </c>
      <c r="L164" s="38">
        <f>+MAYO2021!N164</f>
        <v>0</v>
      </c>
      <c r="M164" s="38"/>
      <c r="N164" s="38">
        <f t="shared" si="23"/>
        <v>0</v>
      </c>
      <c r="O164" s="38">
        <f>+MAYO2021!Q164</f>
        <v>0</v>
      </c>
      <c r="P164" s="38"/>
      <c r="Q164" s="38">
        <f t="shared" si="24"/>
        <v>0</v>
      </c>
      <c r="R164" s="39">
        <f t="shared" si="19"/>
        <v>0</v>
      </c>
      <c r="S164" s="40">
        <f t="shared" si="20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21"/>
        <v>0</v>
      </c>
      <c r="I165" s="38">
        <f>+MAYO2021!K165</f>
        <v>0</v>
      </c>
      <c r="J165" s="38"/>
      <c r="K165" s="38">
        <f t="shared" si="22"/>
        <v>0</v>
      </c>
      <c r="L165" s="38">
        <f>+MAYO2021!N165</f>
        <v>0</v>
      </c>
      <c r="M165" s="38"/>
      <c r="N165" s="38">
        <f t="shared" si="23"/>
        <v>0</v>
      </c>
      <c r="O165" s="38">
        <f>+MAYO2021!Q165</f>
        <v>0</v>
      </c>
      <c r="P165" s="38"/>
      <c r="Q165" s="38">
        <f t="shared" si="24"/>
        <v>0</v>
      </c>
      <c r="R165" s="39">
        <f t="shared" si="19"/>
        <v>0</v>
      </c>
      <c r="S165" s="40">
        <f t="shared" si="20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21"/>
        <v>5000000</v>
      </c>
      <c r="I166" s="38">
        <f>+MAYO2021!K166</f>
        <v>507900</v>
      </c>
      <c r="J166" s="38"/>
      <c r="K166" s="38">
        <f t="shared" si="22"/>
        <v>507900</v>
      </c>
      <c r="L166" s="38">
        <f>+MAYO2021!N166</f>
        <v>507900</v>
      </c>
      <c r="M166" s="38"/>
      <c r="N166" s="38">
        <f t="shared" si="23"/>
        <v>507900</v>
      </c>
      <c r="O166" s="38">
        <f>+MAYO2021!Q166</f>
        <v>507900</v>
      </c>
      <c r="P166" s="38"/>
      <c r="Q166" s="38">
        <f t="shared" si="24"/>
        <v>507900</v>
      </c>
      <c r="R166" s="39">
        <f t="shared" si="19"/>
        <v>4492100</v>
      </c>
      <c r="S166" s="40">
        <f t="shared" si="20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21"/>
        <v>1000000</v>
      </c>
      <c r="I167" s="38">
        <f>+MAYO2021!K167</f>
        <v>0</v>
      </c>
      <c r="J167" s="38"/>
      <c r="K167" s="38">
        <f t="shared" si="22"/>
        <v>0</v>
      </c>
      <c r="L167" s="38">
        <f>+MAYO2021!N167</f>
        <v>0</v>
      </c>
      <c r="M167" s="38"/>
      <c r="N167" s="38">
        <f t="shared" si="23"/>
        <v>0</v>
      </c>
      <c r="O167" s="38">
        <f>+MAYO2021!Q167</f>
        <v>0</v>
      </c>
      <c r="P167" s="38"/>
      <c r="Q167" s="38">
        <f t="shared" si="24"/>
        <v>0</v>
      </c>
      <c r="R167" s="39">
        <f t="shared" si="19"/>
        <v>1000000</v>
      </c>
      <c r="S167" s="40">
        <f t="shared" si="20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21"/>
        <v>0</v>
      </c>
      <c r="I168" s="38">
        <f>+MAYO2021!K168</f>
        <v>0</v>
      </c>
      <c r="J168" s="38"/>
      <c r="K168" s="38">
        <f t="shared" si="22"/>
        <v>0</v>
      </c>
      <c r="L168" s="38">
        <f>+MAYO2021!N168</f>
        <v>0</v>
      </c>
      <c r="M168" s="38"/>
      <c r="N168" s="38">
        <f t="shared" si="23"/>
        <v>0</v>
      </c>
      <c r="O168" s="38">
        <f>+MAYO2021!Q168</f>
        <v>0</v>
      </c>
      <c r="P168" s="38"/>
      <c r="Q168" s="38">
        <f t="shared" si="24"/>
        <v>0</v>
      </c>
      <c r="R168" s="39">
        <f t="shared" si="19"/>
        <v>0</v>
      </c>
      <c r="S168" s="40">
        <f t="shared" si="20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21"/>
        <v>0</v>
      </c>
      <c r="I169" s="38">
        <f>+MAYO2021!K169</f>
        <v>0</v>
      </c>
      <c r="J169" s="38"/>
      <c r="K169" s="38">
        <f t="shared" si="22"/>
        <v>0</v>
      </c>
      <c r="L169" s="38">
        <f>+MAYO2021!N169</f>
        <v>0</v>
      </c>
      <c r="M169" s="38"/>
      <c r="N169" s="38">
        <f t="shared" si="23"/>
        <v>0</v>
      </c>
      <c r="O169" s="38">
        <f>+MAYO2021!Q169</f>
        <v>0</v>
      </c>
      <c r="P169" s="38"/>
      <c r="Q169" s="38">
        <f t="shared" si="24"/>
        <v>0</v>
      </c>
      <c r="R169" s="39">
        <f t="shared" si="19"/>
        <v>0</v>
      </c>
      <c r="S169" s="40">
        <f t="shared" si="20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21"/>
        <v>0</v>
      </c>
      <c r="I170" s="38">
        <f>+MAYO2021!K170</f>
        <v>0</v>
      </c>
      <c r="J170" s="38"/>
      <c r="K170" s="38">
        <f t="shared" si="22"/>
        <v>0</v>
      </c>
      <c r="L170" s="38">
        <f>+MAYO2021!N170</f>
        <v>0</v>
      </c>
      <c r="M170" s="38"/>
      <c r="N170" s="38">
        <f t="shared" si="23"/>
        <v>0</v>
      </c>
      <c r="O170" s="38">
        <f>+MAYO2021!Q170</f>
        <v>0</v>
      </c>
      <c r="P170" s="38"/>
      <c r="Q170" s="38">
        <f t="shared" si="24"/>
        <v>0</v>
      </c>
      <c r="R170" s="39">
        <f t="shared" si="19"/>
        <v>0</v>
      </c>
      <c r="S170" s="40">
        <f t="shared" si="20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/>
      <c r="E171" s="38"/>
      <c r="F171" s="38"/>
      <c r="G171" s="38">
        <v>5000000</v>
      </c>
      <c r="H171" s="64">
        <f t="shared" si="21"/>
        <v>50000000</v>
      </c>
      <c r="I171" s="38">
        <f>+MAYO2021!K171</f>
        <v>22376951</v>
      </c>
      <c r="J171" s="38">
        <v>2000000</v>
      </c>
      <c r="K171" s="38">
        <f t="shared" si="22"/>
        <v>24376951</v>
      </c>
      <c r="L171" s="38">
        <f>+MAYO2021!N171</f>
        <v>8726451</v>
      </c>
      <c r="M171" s="38">
        <v>10305200</v>
      </c>
      <c r="N171" s="38">
        <f t="shared" si="23"/>
        <v>19031651</v>
      </c>
      <c r="O171" s="38">
        <f>+MAYO2021!Q171</f>
        <v>8726451</v>
      </c>
      <c r="P171" s="38">
        <v>10305200</v>
      </c>
      <c r="Q171" s="38">
        <f t="shared" si="24"/>
        <v>19031651</v>
      </c>
      <c r="R171" s="39">
        <f t="shared" si="19"/>
        <v>25623049</v>
      </c>
      <c r="S171" s="40">
        <f t="shared" si="20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21"/>
        <v>3000000</v>
      </c>
      <c r="I172" s="29">
        <f>+MAYO2021!K172</f>
        <v>0</v>
      </c>
      <c r="J172" s="29"/>
      <c r="K172" s="29">
        <f t="shared" si="22"/>
        <v>0</v>
      </c>
      <c r="L172" s="29">
        <f>+MAYO2021!N172</f>
        <v>0</v>
      </c>
      <c r="M172" s="29"/>
      <c r="N172" s="29">
        <f t="shared" si="23"/>
        <v>0</v>
      </c>
      <c r="O172" s="29">
        <f>+MAYO2021!Q172</f>
        <v>0</v>
      </c>
      <c r="P172" s="29"/>
      <c r="Q172" s="29">
        <f t="shared" si="24"/>
        <v>0</v>
      </c>
      <c r="R172" s="35">
        <f t="shared" si="19"/>
        <v>3000000</v>
      </c>
      <c r="S172" s="36">
        <f t="shared" si="20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21"/>
        <v>0</v>
      </c>
      <c r="I173" s="29">
        <f>+MAYO2021!K173</f>
        <v>0</v>
      </c>
      <c r="J173" s="29">
        <f>+J174+J178+J181</f>
        <v>0</v>
      </c>
      <c r="K173" s="29">
        <f t="shared" si="22"/>
        <v>0</v>
      </c>
      <c r="L173" s="29">
        <f>+MAYO2021!N173</f>
        <v>0</v>
      </c>
      <c r="M173" s="29">
        <f>+M174+M178+M181</f>
        <v>0</v>
      </c>
      <c r="N173" s="29">
        <f t="shared" si="23"/>
        <v>0</v>
      </c>
      <c r="O173" s="29">
        <f>+MAYO2021!Q173</f>
        <v>0</v>
      </c>
      <c r="P173" s="29">
        <f>+P174+P178+P181</f>
        <v>0</v>
      </c>
      <c r="Q173" s="29">
        <f t="shared" si="24"/>
        <v>0</v>
      </c>
      <c r="R173" s="35">
        <f t="shared" si="19"/>
        <v>0</v>
      </c>
      <c r="S173" s="36">
        <f t="shared" si="20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21"/>
        <v>0</v>
      </c>
      <c r="I174" s="29">
        <f>+MAYO2021!K174</f>
        <v>0</v>
      </c>
      <c r="J174" s="29">
        <f>SUM(J175:J177)</f>
        <v>0</v>
      </c>
      <c r="K174" s="29">
        <f t="shared" si="22"/>
        <v>0</v>
      </c>
      <c r="L174" s="29">
        <f>+MAYO2021!N174</f>
        <v>0</v>
      </c>
      <c r="M174" s="29">
        <f>SUM(M175:M177)</f>
        <v>0</v>
      </c>
      <c r="N174" s="29">
        <f t="shared" si="23"/>
        <v>0</v>
      </c>
      <c r="O174" s="29">
        <f>+MAYO2021!Q174</f>
        <v>0</v>
      </c>
      <c r="P174" s="29">
        <f>SUM(P175:P177)</f>
        <v>0</v>
      </c>
      <c r="Q174" s="29">
        <f t="shared" si="24"/>
        <v>0</v>
      </c>
      <c r="R174" s="35">
        <f t="shared" si="19"/>
        <v>0</v>
      </c>
      <c r="S174" s="36">
        <f t="shared" si="20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21"/>
        <v>0</v>
      </c>
      <c r="I175" s="38">
        <f>+MAYO2021!K175</f>
        <v>0</v>
      </c>
      <c r="J175" s="38"/>
      <c r="K175" s="38">
        <f t="shared" si="22"/>
        <v>0</v>
      </c>
      <c r="L175" s="38">
        <f>+MAYO2021!N175</f>
        <v>0</v>
      </c>
      <c r="M175" s="38"/>
      <c r="N175" s="38">
        <f t="shared" si="23"/>
        <v>0</v>
      </c>
      <c r="O175" s="38">
        <f>+MAYO2021!Q175</f>
        <v>0</v>
      </c>
      <c r="P175" s="38"/>
      <c r="Q175" s="38">
        <f t="shared" si="24"/>
        <v>0</v>
      </c>
      <c r="R175" s="39">
        <f t="shared" si="19"/>
        <v>0</v>
      </c>
      <c r="S175" s="40">
        <f t="shared" si="20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21"/>
        <v>0</v>
      </c>
      <c r="I176" s="38">
        <f>+MAYO2021!K176</f>
        <v>0</v>
      </c>
      <c r="J176" s="38"/>
      <c r="K176" s="38">
        <f t="shared" si="22"/>
        <v>0</v>
      </c>
      <c r="L176" s="38">
        <f>+MAYO2021!N176</f>
        <v>0</v>
      </c>
      <c r="M176" s="38"/>
      <c r="N176" s="38">
        <f t="shared" si="23"/>
        <v>0</v>
      </c>
      <c r="O176" s="38">
        <f>+MAYO2021!Q176</f>
        <v>0</v>
      </c>
      <c r="P176" s="38"/>
      <c r="Q176" s="38">
        <f t="shared" si="24"/>
        <v>0</v>
      </c>
      <c r="R176" s="39">
        <f t="shared" si="19"/>
        <v>0</v>
      </c>
      <c r="S176" s="40">
        <f t="shared" si="20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21"/>
        <v>0</v>
      </c>
      <c r="I177" s="38">
        <f>+MAYO2021!K177</f>
        <v>0</v>
      </c>
      <c r="J177" s="38"/>
      <c r="K177" s="38">
        <f t="shared" si="22"/>
        <v>0</v>
      </c>
      <c r="L177" s="38">
        <f>+MAYO2021!N177</f>
        <v>0</v>
      </c>
      <c r="M177" s="38"/>
      <c r="N177" s="38">
        <f t="shared" si="23"/>
        <v>0</v>
      </c>
      <c r="O177" s="38">
        <f>+MAYO2021!Q177</f>
        <v>0</v>
      </c>
      <c r="P177" s="38"/>
      <c r="Q177" s="38">
        <f t="shared" si="24"/>
        <v>0</v>
      </c>
      <c r="R177" s="39">
        <f t="shared" si="19"/>
        <v>0</v>
      </c>
      <c r="S177" s="40">
        <f t="shared" si="20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21"/>
        <v>0</v>
      </c>
      <c r="I178" s="29">
        <f>+MAYO2021!K178</f>
        <v>0</v>
      </c>
      <c r="J178" s="29">
        <f>+J179+J180</f>
        <v>0</v>
      </c>
      <c r="K178" s="29">
        <f t="shared" si="22"/>
        <v>0</v>
      </c>
      <c r="L178" s="29">
        <f>+MAYO2021!N178</f>
        <v>0</v>
      </c>
      <c r="M178" s="29">
        <f>+M179+M180</f>
        <v>0</v>
      </c>
      <c r="N178" s="29">
        <f t="shared" si="23"/>
        <v>0</v>
      </c>
      <c r="O178" s="29">
        <f>+MAYO2021!Q178</f>
        <v>0</v>
      </c>
      <c r="P178" s="29">
        <f>+P179+P180</f>
        <v>0</v>
      </c>
      <c r="Q178" s="29">
        <f t="shared" si="24"/>
        <v>0</v>
      </c>
      <c r="R178" s="35">
        <f t="shared" si="19"/>
        <v>0</v>
      </c>
      <c r="S178" s="36">
        <f t="shared" si="20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21"/>
        <v>0</v>
      </c>
      <c r="I179" s="38">
        <f>+MAYO2021!K179</f>
        <v>0</v>
      </c>
      <c r="J179" s="38"/>
      <c r="K179" s="38">
        <f t="shared" si="22"/>
        <v>0</v>
      </c>
      <c r="L179" s="38">
        <f>+MAYO2021!N179</f>
        <v>0</v>
      </c>
      <c r="M179" s="38"/>
      <c r="N179" s="38">
        <f t="shared" si="23"/>
        <v>0</v>
      </c>
      <c r="O179" s="38">
        <f>+MAYO2021!Q179</f>
        <v>0</v>
      </c>
      <c r="P179" s="38"/>
      <c r="Q179" s="38">
        <f t="shared" si="24"/>
        <v>0</v>
      </c>
      <c r="R179" s="39">
        <f t="shared" si="19"/>
        <v>0</v>
      </c>
      <c r="S179" s="40">
        <f t="shared" si="20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21"/>
        <v>0</v>
      </c>
      <c r="I180" s="38">
        <f>+MAYO2021!K180</f>
        <v>0</v>
      </c>
      <c r="J180" s="38"/>
      <c r="K180" s="38">
        <f t="shared" si="22"/>
        <v>0</v>
      </c>
      <c r="L180" s="38">
        <f>+MAYO2021!N180</f>
        <v>0</v>
      </c>
      <c r="M180" s="38"/>
      <c r="N180" s="38">
        <f t="shared" si="23"/>
        <v>0</v>
      </c>
      <c r="O180" s="38">
        <f>+MAYO2021!Q180</f>
        <v>0</v>
      </c>
      <c r="P180" s="38"/>
      <c r="Q180" s="38">
        <f t="shared" si="24"/>
        <v>0</v>
      </c>
      <c r="R180" s="39">
        <f t="shared" si="19"/>
        <v>0</v>
      </c>
      <c r="S180" s="40">
        <f t="shared" si="20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21"/>
        <v>0</v>
      </c>
      <c r="I181" s="29">
        <f>+MAYO2021!K181</f>
        <v>0</v>
      </c>
      <c r="J181" s="29">
        <f>+J182+J183</f>
        <v>0</v>
      </c>
      <c r="K181" s="29">
        <f t="shared" si="22"/>
        <v>0</v>
      </c>
      <c r="L181" s="29">
        <f>+MAYO2021!N181</f>
        <v>0</v>
      </c>
      <c r="M181" s="29">
        <f>+M182+M183</f>
        <v>0</v>
      </c>
      <c r="N181" s="29">
        <f t="shared" si="23"/>
        <v>0</v>
      </c>
      <c r="O181" s="29">
        <f>+MAYO2021!Q181</f>
        <v>0</v>
      </c>
      <c r="P181" s="29">
        <f>+P182+P183</f>
        <v>0</v>
      </c>
      <c r="Q181" s="29">
        <f t="shared" si="24"/>
        <v>0</v>
      </c>
      <c r="R181" s="35">
        <f t="shared" si="19"/>
        <v>0</v>
      </c>
      <c r="S181" s="36">
        <f t="shared" si="20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21"/>
        <v>0</v>
      </c>
      <c r="I182" s="38">
        <f>+MAYO2021!K182</f>
        <v>0</v>
      </c>
      <c r="J182" s="38"/>
      <c r="K182" s="38">
        <f t="shared" si="22"/>
        <v>0</v>
      </c>
      <c r="L182" s="38">
        <f>+MAYO2021!N182</f>
        <v>0</v>
      </c>
      <c r="M182" s="38"/>
      <c r="N182" s="38">
        <f t="shared" si="23"/>
        <v>0</v>
      </c>
      <c r="O182" s="38">
        <f>+MAYO2021!Q182</f>
        <v>0</v>
      </c>
      <c r="P182" s="38"/>
      <c r="Q182" s="38">
        <f t="shared" si="24"/>
        <v>0</v>
      </c>
      <c r="R182" s="39">
        <f t="shared" si="19"/>
        <v>0</v>
      </c>
      <c r="S182" s="40">
        <f t="shared" si="20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21"/>
        <v>0</v>
      </c>
      <c r="I183" s="38">
        <f>+MAYO2021!K183</f>
        <v>0</v>
      </c>
      <c r="J183" s="38"/>
      <c r="K183" s="38">
        <f t="shared" si="22"/>
        <v>0</v>
      </c>
      <c r="L183" s="38">
        <f>+MAYO2021!N183</f>
        <v>0</v>
      </c>
      <c r="M183" s="38"/>
      <c r="N183" s="38">
        <f t="shared" si="23"/>
        <v>0</v>
      </c>
      <c r="O183" s="38">
        <f>+MAYO2021!Q183</f>
        <v>0</v>
      </c>
      <c r="P183" s="38"/>
      <c r="Q183" s="38">
        <f t="shared" si="24"/>
        <v>0</v>
      </c>
      <c r="R183" s="39">
        <f t="shared" si="19"/>
        <v>0</v>
      </c>
      <c r="S183" s="40">
        <f t="shared" si="20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65283271</v>
      </c>
      <c r="E184" s="29">
        <f>+E185+E188</f>
        <v>0</v>
      </c>
      <c r="F184" s="29">
        <f>+F185+F188</f>
        <v>0</v>
      </c>
      <c r="G184" s="29">
        <f>+G185+G188</f>
        <v>1030500</v>
      </c>
      <c r="H184" s="65">
        <f t="shared" si="21"/>
        <v>234252771</v>
      </c>
      <c r="I184" s="29">
        <f>+MAYO2021!K184</f>
        <v>147363300</v>
      </c>
      <c r="J184" s="29">
        <f>+J185+J188</f>
        <v>0</v>
      </c>
      <c r="K184" s="29">
        <f t="shared" si="22"/>
        <v>147363300</v>
      </c>
      <c r="L184" s="29">
        <f>+MAYO2021!N184</f>
        <v>71765397</v>
      </c>
      <c r="M184" s="29">
        <f>+M185+M188</f>
        <v>11087245</v>
      </c>
      <c r="N184" s="29">
        <f t="shared" si="23"/>
        <v>82852642</v>
      </c>
      <c r="O184" s="29">
        <f>+MAYO2021!Q184</f>
        <v>71765397</v>
      </c>
      <c r="P184" s="29">
        <f>+P185+P188</f>
        <v>11087245</v>
      </c>
      <c r="Q184" s="29">
        <f t="shared" si="24"/>
        <v>82852642</v>
      </c>
      <c r="R184" s="35">
        <f t="shared" si="19"/>
        <v>86889471</v>
      </c>
      <c r="S184" s="36">
        <f t="shared" si="20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22394271</v>
      </c>
      <c r="E185" s="29">
        <f>E186</f>
        <v>0</v>
      </c>
      <c r="F185" s="29">
        <f>F186</f>
        <v>0</v>
      </c>
      <c r="G185" s="29">
        <f>G186</f>
        <v>0</v>
      </c>
      <c r="H185" s="65">
        <f t="shared" si="21"/>
        <v>62394271</v>
      </c>
      <c r="I185" s="29">
        <f>+MAYO2021!K185</f>
        <v>25000000</v>
      </c>
      <c r="J185" s="29">
        <f>J186</f>
        <v>0</v>
      </c>
      <c r="K185" s="29">
        <f t="shared" si="22"/>
        <v>25000000</v>
      </c>
      <c r="L185" s="29">
        <f>+MAYO2021!N185</f>
        <v>4529303</v>
      </c>
      <c r="M185" s="29">
        <f>M186</f>
        <v>0</v>
      </c>
      <c r="N185" s="29">
        <f t="shared" si="23"/>
        <v>4529303</v>
      </c>
      <c r="O185" s="29">
        <f>+MAYO2021!Q185</f>
        <v>4529303</v>
      </c>
      <c r="P185" s="29">
        <f>P186</f>
        <v>0</v>
      </c>
      <c r="Q185" s="29">
        <f t="shared" si="24"/>
        <v>4529303</v>
      </c>
      <c r="R185" s="35">
        <f t="shared" si="19"/>
        <v>37394271</v>
      </c>
      <c r="S185" s="36">
        <f t="shared" si="20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22394271</v>
      </c>
      <c r="E186" s="29">
        <f>+E187</f>
        <v>0</v>
      </c>
      <c r="F186" s="29">
        <f>+F187</f>
        <v>0</v>
      </c>
      <c r="G186" s="29">
        <f>+G187</f>
        <v>0</v>
      </c>
      <c r="H186" s="65">
        <f t="shared" si="21"/>
        <v>62394271</v>
      </c>
      <c r="I186" s="29">
        <f>+MAYO2021!K186</f>
        <v>25000000</v>
      </c>
      <c r="J186" s="29">
        <f>+J187</f>
        <v>0</v>
      </c>
      <c r="K186" s="29">
        <f t="shared" si="22"/>
        <v>25000000</v>
      </c>
      <c r="L186" s="29">
        <f>+MAYO2021!N186</f>
        <v>4529303</v>
      </c>
      <c r="M186" s="29">
        <f>+M187</f>
        <v>0</v>
      </c>
      <c r="N186" s="29">
        <f t="shared" si="23"/>
        <v>4529303</v>
      </c>
      <c r="O186" s="29">
        <f>+MAYO2021!Q186</f>
        <v>4529303</v>
      </c>
      <c r="P186" s="29">
        <f>+P187</f>
        <v>0</v>
      </c>
      <c r="Q186" s="29">
        <f t="shared" si="24"/>
        <v>4529303</v>
      </c>
      <c r="R186" s="35">
        <f t="shared" si="19"/>
        <v>37394271</v>
      </c>
      <c r="S186" s="36">
        <f t="shared" si="20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</f>
        <v>22394271</v>
      </c>
      <c r="E187" s="38"/>
      <c r="F187" s="38"/>
      <c r="G187" s="38"/>
      <c r="H187" s="64">
        <f t="shared" si="21"/>
        <v>62394271</v>
      </c>
      <c r="I187" s="38">
        <f>+MAYO2021!K187</f>
        <v>25000000</v>
      </c>
      <c r="J187" s="38"/>
      <c r="K187" s="38">
        <f t="shared" si="22"/>
        <v>25000000</v>
      </c>
      <c r="L187" s="38">
        <f>+MAYO2021!N187</f>
        <v>4529303</v>
      </c>
      <c r="M187" s="38"/>
      <c r="N187" s="38">
        <f t="shared" si="23"/>
        <v>4529303</v>
      </c>
      <c r="O187" s="38">
        <f>+MAYO2021!Q187</f>
        <v>4529303</v>
      </c>
      <c r="P187" s="38"/>
      <c r="Q187" s="38">
        <f t="shared" si="24"/>
        <v>4529303</v>
      </c>
      <c r="R187" s="39">
        <f t="shared" si="19"/>
        <v>37394271</v>
      </c>
      <c r="S187" s="40">
        <f t="shared" si="20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42889000</v>
      </c>
      <c r="E188" s="29">
        <f>+E189+E195</f>
        <v>0</v>
      </c>
      <c r="F188" s="29">
        <f>+F189+F195</f>
        <v>0</v>
      </c>
      <c r="G188" s="29">
        <f>+G189+G195</f>
        <v>1030500</v>
      </c>
      <c r="H188" s="65">
        <f t="shared" si="21"/>
        <v>171858500</v>
      </c>
      <c r="I188" s="29">
        <f>+MAYO2021!K188</f>
        <v>122363300</v>
      </c>
      <c r="J188" s="29">
        <f>+J189+J195</f>
        <v>0</v>
      </c>
      <c r="K188" s="29">
        <f t="shared" si="22"/>
        <v>122363300</v>
      </c>
      <c r="L188" s="29">
        <f>+MAYO2021!N188</f>
        <v>67236094</v>
      </c>
      <c r="M188" s="29">
        <f>+M189+M195</f>
        <v>11087245</v>
      </c>
      <c r="N188" s="29">
        <f t="shared" si="23"/>
        <v>78323339</v>
      </c>
      <c r="O188" s="29">
        <f>+MAYO2021!Q188</f>
        <v>67236094</v>
      </c>
      <c r="P188" s="29">
        <f>+P189+P195</f>
        <v>11087245</v>
      </c>
      <c r="Q188" s="29">
        <f t="shared" si="24"/>
        <v>78323339</v>
      </c>
      <c r="R188" s="35">
        <f t="shared" si="19"/>
        <v>49495200</v>
      </c>
      <c r="S188" s="36">
        <f t="shared" si="20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42889000</v>
      </c>
      <c r="E189" s="38">
        <f>SUM(E190:E194)</f>
        <v>0</v>
      </c>
      <c r="F189" s="38">
        <f>SUM(F190:F194)</f>
        <v>0</v>
      </c>
      <c r="G189" s="38">
        <f>SUM(G190:G194)</f>
        <v>1030500</v>
      </c>
      <c r="H189" s="64">
        <f t="shared" si="21"/>
        <v>171858500</v>
      </c>
      <c r="I189" s="38">
        <f>+MAYO2021!K189</f>
        <v>122363300</v>
      </c>
      <c r="J189" s="38">
        <f>SUM(J190:J194)</f>
        <v>0</v>
      </c>
      <c r="K189" s="38">
        <f t="shared" si="22"/>
        <v>122363300</v>
      </c>
      <c r="L189" s="38">
        <f>+MAYO2021!N189</f>
        <v>67236094</v>
      </c>
      <c r="M189" s="38">
        <f>SUM(M190:M194)</f>
        <v>11087245</v>
      </c>
      <c r="N189" s="38">
        <f t="shared" si="23"/>
        <v>78323339</v>
      </c>
      <c r="O189" s="38">
        <f>+MAYO2021!Q189</f>
        <v>67236094</v>
      </c>
      <c r="P189" s="38">
        <f>SUM(P190:P194)</f>
        <v>11087245</v>
      </c>
      <c r="Q189" s="38">
        <f t="shared" si="24"/>
        <v>78323339</v>
      </c>
      <c r="R189" s="39">
        <f t="shared" si="19"/>
        <v>49495200</v>
      </c>
      <c r="S189" s="40">
        <f t="shared" si="20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</f>
        <v>21000000</v>
      </c>
      <c r="E190" s="38"/>
      <c r="F190" s="38"/>
      <c r="G190" s="38"/>
      <c r="H190" s="64">
        <f t="shared" si="21"/>
        <v>81000000</v>
      </c>
      <c r="I190" s="38">
        <f>+MAYO2021!K190</f>
        <v>66474300</v>
      </c>
      <c r="J190" s="38">
        <v>0</v>
      </c>
      <c r="K190" s="38">
        <f t="shared" si="22"/>
        <v>66474300</v>
      </c>
      <c r="L190" s="38">
        <f>+MAYO2021!N190</f>
        <v>35439261</v>
      </c>
      <c r="M190" s="38">
        <v>7056552</v>
      </c>
      <c r="N190" s="38">
        <f t="shared" si="23"/>
        <v>42495813</v>
      </c>
      <c r="O190" s="38">
        <f>+MAYO2021!Q190</f>
        <v>35439261</v>
      </c>
      <c r="P190" s="38">
        <v>7056552</v>
      </c>
      <c r="Q190" s="38">
        <f t="shared" si="24"/>
        <v>42495813</v>
      </c>
      <c r="R190" s="39">
        <f t="shared" si="19"/>
        <v>14525700</v>
      </c>
      <c r="S190" s="40">
        <f t="shared" si="20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v>10000000</v>
      </c>
      <c r="E191" s="38"/>
      <c r="F191" s="38"/>
      <c r="G191" s="38">
        <v>1030500</v>
      </c>
      <c r="H191" s="64">
        <f t="shared" si="21"/>
        <v>58969500</v>
      </c>
      <c r="I191" s="38">
        <f>+MAYO2021!K191</f>
        <v>30000000</v>
      </c>
      <c r="J191" s="38">
        <v>0</v>
      </c>
      <c r="K191" s="38">
        <f t="shared" si="22"/>
        <v>30000000</v>
      </c>
      <c r="L191" s="38">
        <f>+MAYO2021!N191</f>
        <v>15488278</v>
      </c>
      <c r="M191" s="38">
        <v>0</v>
      </c>
      <c r="N191" s="38">
        <f t="shared" si="23"/>
        <v>15488278</v>
      </c>
      <c r="O191" s="38">
        <f>+MAYO2021!Q191</f>
        <v>15488278</v>
      </c>
      <c r="P191" s="38">
        <v>0</v>
      </c>
      <c r="Q191" s="38">
        <f t="shared" si="24"/>
        <v>15488278</v>
      </c>
      <c r="R191" s="39">
        <f t="shared" si="19"/>
        <v>28969500</v>
      </c>
      <c r="S191" s="40">
        <f t="shared" si="20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</f>
        <v>11889000</v>
      </c>
      <c r="E192" s="38"/>
      <c r="F192" s="38"/>
      <c r="G192" s="38"/>
      <c r="H192" s="64">
        <f t="shared" si="21"/>
        <v>31889000</v>
      </c>
      <c r="I192" s="38">
        <f>+MAYO2021!K192</f>
        <v>25889000</v>
      </c>
      <c r="J192" s="38">
        <v>0</v>
      </c>
      <c r="K192" s="38">
        <f t="shared" si="22"/>
        <v>25889000</v>
      </c>
      <c r="L192" s="38">
        <f>+MAYO2021!N192</f>
        <v>16308555</v>
      </c>
      <c r="M192" s="38">
        <v>4030693</v>
      </c>
      <c r="N192" s="38">
        <f t="shared" si="23"/>
        <v>20339248</v>
      </c>
      <c r="O192" s="38">
        <f>+MAYO2021!Q192</f>
        <v>16308555</v>
      </c>
      <c r="P192" s="38">
        <v>4030693</v>
      </c>
      <c r="Q192" s="38">
        <f t="shared" si="24"/>
        <v>20339248</v>
      </c>
      <c r="R192" s="39">
        <f t="shared" si="19"/>
        <v>6000000</v>
      </c>
      <c r="S192" s="40">
        <f t="shared" si="20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21"/>
        <v>0</v>
      </c>
      <c r="I193" s="38">
        <f>+MAYO2021!K193</f>
        <v>0</v>
      </c>
      <c r="J193" s="38"/>
      <c r="K193" s="38">
        <f t="shared" si="22"/>
        <v>0</v>
      </c>
      <c r="L193" s="38">
        <f>+MAYO2021!N193</f>
        <v>0</v>
      </c>
      <c r="M193" s="38"/>
      <c r="N193" s="38">
        <f t="shared" si="23"/>
        <v>0</v>
      </c>
      <c r="O193" s="38">
        <f>+MAYO2021!Q193</f>
        <v>0</v>
      </c>
      <c r="P193" s="38"/>
      <c r="Q193" s="38">
        <f t="shared" si="24"/>
        <v>0</v>
      </c>
      <c r="R193" s="39">
        <f t="shared" si="19"/>
        <v>0</v>
      </c>
      <c r="S193" s="40">
        <f t="shared" si="20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21"/>
        <v>0</v>
      </c>
      <c r="I194" s="38">
        <f>+MAYO2021!K194</f>
        <v>0</v>
      </c>
      <c r="J194" s="38"/>
      <c r="K194" s="38">
        <f t="shared" si="22"/>
        <v>0</v>
      </c>
      <c r="L194" s="38">
        <f>+MAYO2021!N194</f>
        <v>0</v>
      </c>
      <c r="M194" s="38"/>
      <c r="N194" s="38">
        <f t="shared" si="23"/>
        <v>0</v>
      </c>
      <c r="O194" s="38">
        <f>+MAYO2021!Q194</f>
        <v>0</v>
      </c>
      <c r="P194" s="38"/>
      <c r="Q194" s="38">
        <f t="shared" si="24"/>
        <v>0</v>
      </c>
      <c r="R194" s="39">
        <f t="shared" si="19"/>
        <v>0</v>
      </c>
      <c r="S194" s="40">
        <f t="shared" si="20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21"/>
        <v>0</v>
      </c>
      <c r="I195" s="38">
        <f>+MAYO2021!K195</f>
        <v>0</v>
      </c>
      <c r="J195" s="38">
        <f>+J196</f>
        <v>0</v>
      </c>
      <c r="K195" s="38">
        <f t="shared" si="22"/>
        <v>0</v>
      </c>
      <c r="L195" s="38">
        <f>+MAYO2021!N195</f>
        <v>0</v>
      </c>
      <c r="M195" s="38">
        <f>+M196</f>
        <v>0</v>
      </c>
      <c r="N195" s="38">
        <f t="shared" si="23"/>
        <v>0</v>
      </c>
      <c r="O195" s="38">
        <f>+MAYO2021!Q195</f>
        <v>0</v>
      </c>
      <c r="P195" s="38">
        <f>+P196</f>
        <v>0</v>
      </c>
      <c r="Q195" s="38">
        <f t="shared" si="24"/>
        <v>0</v>
      </c>
      <c r="R195" s="39">
        <f t="shared" si="19"/>
        <v>0</v>
      </c>
      <c r="S195" s="40">
        <f t="shared" si="20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21"/>
        <v>0</v>
      </c>
      <c r="I196" s="38">
        <f>+MAYO2021!K196</f>
        <v>0</v>
      </c>
      <c r="J196" s="38"/>
      <c r="K196" s="38">
        <f t="shared" si="22"/>
        <v>0</v>
      </c>
      <c r="L196" s="38">
        <f>+MAYO2021!N196</f>
        <v>0</v>
      </c>
      <c r="M196" s="38"/>
      <c r="N196" s="38">
        <f t="shared" si="23"/>
        <v>0</v>
      </c>
      <c r="O196" s="38">
        <f>+MAYO2021!Q196</f>
        <v>0</v>
      </c>
      <c r="P196" s="38"/>
      <c r="Q196" s="38">
        <f t="shared" si="24"/>
        <v>0</v>
      </c>
      <c r="R196" s="39">
        <f t="shared" si="19"/>
        <v>0</v>
      </c>
      <c r="S196" s="40">
        <f t="shared" si="20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21"/>
        <v>0</v>
      </c>
      <c r="I197" s="29">
        <f>+MAYO2021!K197</f>
        <v>0</v>
      </c>
      <c r="J197" s="29">
        <f>+J198+J201</f>
        <v>0</v>
      </c>
      <c r="K197" s="29">
        <f t="shared" si="22"/>
        <v>0</v>
      </c>
      <c r="L197" s="29">
        <f>+MAYO2021!N197</f>
        <v>0</v>
      </c>
      <c r="M197" s="29">
        <f>+M198+M201</f>
        <v>0</v>
      </c>
      <c r="N197" s="29">
        <f t="shared" si="23"/>
        <v>0</v>
      </c>
      <c r="O197" s="29">
        <f>+MAYO2021!Q197</f>
        <v>0</v>
      </c>
      <c r="P197" s="29">
        <f>+P198+P201</f>
        <v>0</v>
      </c>
      <c r="Q197" s="29">
        <f t="shared" si="24"/>
        <v>0</v>
      </c>
      <c r="R197" s="35">
        <f t="shared" si="19"/>
        <v>0</v>
      </c>
      <c r="S197" s="36">
        <f t="shared" si="20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21"/>
        <v>0</v>
      </c>
      <c r="I198" s="29">
        <f>+MAYO2021!K198</f>
        <v>0</v>
      </c>
      <c r="J198" s="29">
        <f>+J199+J200</f>
        <v>0</v>
      </c>
      <c r="K198" s="29">
        <f t="shared" si="22"/>
        <v>0</v>
      </c>
      <c r="L198" s="29">
        <f>+MAYO2021!N198</f>
        <v>0</v>
      </c>
      <c r="M198" s="29">
        <f>+M199+M200</f>
        <v>0</v>
      </c>
      <c r="N198" s="29">
        <f t="shared" si="23"/>
        <v>0</v>
      </c>
      <c r="O198" s="29">
        <f>+MAYO2021!Q198</f>
        <v>0</v>
      </c>
      <c r="P198" s="29">
        <f>+P199+P200</f>
        <v>0</v>
      </c>
      <c r="Q198" s="29">
        <f t="shared" si="24"/>
        <v>0</v>
      </c>
      <c r="R198" s="35">
        <f t="shared" si="19"/>
        <v>0</v>
      </c>
      <c r="S198" s="36">
        <f t="shared" si="20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21"/>
        <v>0</v>
      </c>
      <c r="I199" s="38">
        <f>+MAYO2021!K199</f>
        <v>0</v>
      </c>
      <c r="J199" s="38"/>
      <c r="K199" s="38">
        <f t="shared" si="22"/>
        <v>0</v>
      </c>
      <c r="L199" s="38">
        <f>+MAYO2021!N199</f>
        <v>0</v>
      </c>
      <c r="M199" s="38"/>
      <c r="N199" s="38">
        <f t="shared" si="23"/>
        <v>0</v>
      </c>
      <c r="O199" s="38">
        <f>+MAYO2021!Q199</f>
        <v>0</v>
      </c>
      <c r="P199" s="38"/>
      <c r="Q199" s="38">
        <f t="shared" si="24"/>
        <v>0</v>
      </c>
      <c r="R199" s="39">
        <f t="shared" si="19"/>
        <v>0</v>
      </c>
      <c r="S199" s="40">
        <f t="shared" si="20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21"/>
        <v>0</v>
      </c>
      <c r="I200" s="38">
        <f>+MAYO2021!K200</f>
        <v>0</v>
      </c>
      <c r="J200" s="38"/>
      <c r="K200" s="38">
        <f t="shared" si="22"/>
        <v>0</v>
      </c>
      <c r="L200" s="38">
        <f>+MAYO2021!N200</f>
        <v>0</v>
      </c>
      <c r="M200" s="38"/>
      <c r="N200" s="38">
        <f t="shared" si="23"/>
        <v>0</v>
      </c>
      <c r="O200" s="38">
        <f>+MAYO2021!Q200</f>
        <v>0</v>
      </c>
      <c r="P200" s="38"/>
      <c r="Q200" s="38">
        <f t="shared" si="24"/>
        <v>0</v>
      </c>
      <c r="R200" s="39">
        <f t="shared" si="19"/>
        <v>0</v>
      </c>
      <c r="S200" s="40">
        <f t="shared" si="20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21"/>
        <v>0</v>
      </c>
      <c r="I201" s="29">
        <f>+MAYO2021!K201</f>
        <v>0</v>
      </c>
      <c r="J201" s="29">
        <f>+J202+J203</f>
        <v>0</v>
      </c>
      <c r="K201" s="29">
        <f t="shared" si="22"/>
        <v>0</v>
      </c>
      <c r="L201" s="29">
        <f>+MAYO2021!N201</f>
        <v>0</v>
      </c>
      <c r="M201" s="29">
        <f>+M202+M203</f>
        <v>0</v>
      </c>
      <c r="N201" s="29">
        <f t="shared" si="23"/>
        <v>0</v>
      </c>
      <c r="O201" s="29">
        <f>+MAYO2021!Q201</f>
        <v>0</v>
      </c>
      <c r="P201" s="29">
        <f>+P202+P203</f>
        <v>0</v>
      </c>
      <c r="Q201" s="29">
        <f t="shared" si="24"/>
        <v>0</v>
      </c>
      <c r="R201" s="35">
        <f t="shared" si="19"/>
        <v>0</v>
      </c>
      <c r="S201" s="36">
        <f t="shared" si="20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21"/>
        <v>0</v>
      </c>
      <c r="I202" s="38">
        <f>+MAYO2021!K202</f>
        <v>0</v>
      </c>
      <c r="J202" s="38"/>
      <c r="K202" s="38">
        <f t="shared" si="22"/>
        <v>0</v>
      </c>
      <c r="L202" s="38">
        <f>+MAYO2021!N202</f>
        <v>0</v>
      </c>
      <c r="M202" s="38"/>
      <c r="N202" s="38">
        <f t="shared" si="23"/>
        <v>0</v>
      </c>
      <c r="O202" s="38">
        <f>+MAYO2021!Q202</f>
        <v>0</v>
      </c>
      <c r="P202" s="38"/>
      <c r="Q202" s="38">
        <f t="shared" si="24"/>
        <v>0</v>
      </c>
      <c r="R202" s="39">
        <f t="shared" si="19"/>
        <v>0</v>
      </c>
      <c r="S202" s="40">
        <f t="shared" si="20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21"/>
        <v>0</v>
      </c>
      <c r="I203" s="38">
        <f>+MAYO2021!K203</f>
        <v>0</v>
      </c>
      <c r="J203" s="38"/>
      <c r="K203" s="38">
        <f t="shared" si="22"/>
        <v>0</v>
      </c>
      <c r="L203" s="38">
        <f>+MAYO2021!N203</f>
        <v>0</v>
      </c>
      <c r="M203" s="38"/>
      <c r="N203" s="38">
        <f t="shared" si="23"/>
        <v>0</v>
      </c>
      <c r="O203" s="38">
        <f>+MAYO2021!Q203</f>
        <v>0</v>
      </c>
      <c r="P203" s="38"/>
      <c r="Q203" s="38">
        <f t="shared" si="24"/>
        <v>0</v>
      </c>
      <c r="R203" s="39">
        <f t="shared" si="19"/>
        <v>0</v>
      </c>
      <c r="S203" s="40">
        <f t="shared" si="20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21"/>
        <v>0</v>
      </c>
      <c r="I204" s="29">
        <f>+MAYO2021!K204</f>
        <v>0</v>
      </c>
      <c r="J204" s="29">
        <f>J205+J208</f>
        <v>0</v>
      </c>
      <c r="K204" s="29">
        <f t="shared" si="22"/>
        <v>0</v>
      </c>
      <c r="L204" s="29">
        <f>+MAYO2021!N204</f>
        <v>0</v>
      </c>
      <c r="M204" s="29">
        <f>M205+M208</f>
        <v>0</v>
      </c>
      <c r="N204" s="29">
        <f t="shared" si="23"/>
        <v>0</v>
      </c>
      <c r="O204" s="29">
        <f>+MAYO2021!Q204</f>
        <v>0</v>
      </c>
      <c r="P204" s="29">
        <f>P205+P208</f>
        <v>0</v>
      </c>
      <c r="Q204" s="29">
        <f t="shared" si="24"/>
        <v>0</v>
      </c>
      <c r="R204" s="35">
        <f t="shared" si="19"/>
        <v>0</v>
      </c>
      <c r="S204" s="36">
        <f t="shared" si="20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5">+D206</f>
        <v>0</v>
      </c>
      <c r="E205" s="29">
        <f t="shared" si="25"/>
        <v>0</v>
      </c>
      <c r="F205" s="29">
        <f t="shared" si="25"/>
        <v>0</v>
      </c>
      <c r="G205" s="29">
        <f t="shared" si="25"/>
        <v>0</v>
      </c>
      <c r="H205" s="65">
        <f t="shared" si="21"/>
        <v>0</v>
      </c>
      <c r="I205" s="29">
        <f>+MAYO2021!K205</f>
        <v>0</v>
      </c>
      <c r="J205" s="29">
        <f>+J206</f>
        <v>0</v>
      </c>
      <c r="K205" s="29">
        <f t="shared" si="22"/>
        <v>0</v>
      </c>
      <c r="L205" s="29">
        <f>+MAYO2021!N205</f>
        <v>0</v>
      </c>
      <c r="M205" s="29">
        <f>+M206</f>
        <v>0</v>
      </c>
      <c r="N205" s="29">
        <f t="shared" si="23"/>
        <v>0</v>
      </c>
      <c r="O205" s="29">
        <f>+MAYO2021!Q205</f>
        <v>0</v>
      </c>
      <c r="P205" s="29">
        <f>+P206</f>
        <v>0</v>
      </c>
      <c r="Q205" s="29">
        <f t="shared" si="24"/>
        <v>0</v>
      </c>
      <c r="R205" s="35">
        <f t="shared" si="19"/>
        <v>0</v>
      </c>
      <c r="S205" s="36">
        <f t="shared" si="20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5"/>
        <v>0</v>
      </c>
      <c r="E206" s="29">
        <f t="shared" si="25"/>
        <v>0</v>
      </c>
      <c r="F206" s="29">
        <f t="shared" si="25"/>
        <v>0</v>
      </c>
      <c r="G206" s="29">
        <f t="shared" si="25"/>
        <v>0</v>
      </c>
      <c r="H206" s="65">
        <f t="shared" si="21"/>
        <v>0</v>
      </c>
      <c r="I206" s="29">
        <f>+MAYO2021!K206</f>
        <v>0</v>
      </c>
      <c r="J206" s="29">
        <f>+J207</f>
        <v>0</v>
      </c>
      <c r="K206" s="29">
        <f t="shared" si="22"/>
        <v>0</v>
      </c>
      <c r="L206" s="29">
        <f>+MAYO2021!N206</f>
        <v>0</v>
      </c>
      <c r="M206" s="29">
        <f>+M207</f>
        <v>0</v>
      </c>
      <c r="N206" s="29">
        <f t="shared" si="23"/>
        <v>0</v>
      </c>
      <c r="O206" s="29">
        <f>+MAYO2021!Q206</f>
        <v>0</v>
      </c>
      <c r="P206" s="29">
        <f>+P207</f>
        <v>0</v>
      </c>
      <c r="Q206" s="29">
        <f t="shared" si="24"/>
        <v>0</v>
      </c>
      <c r="R206" s="35">
        <f t="shared" ref="R206:R226" si="26">+H206-K206</f>
        <v>0</v>
      </c>
      <c r="S206" s="36">
        <f t="shared" ref="S206:S226" si="27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8">+C207+D207+E207-F207-G207</f>
        <v>0</v>
      </c>
      <c r="I207" s="38">
        <f>+MAYO2021!K207</f>
        <v>0</v>
      </c>
      <c r="J207" s="38">
        <v>0</v>
      </c>
      <c r="K207" s="38">
        <f t="shared" ref="K207:K226" si="29">+I207+J207</f>
        <v>0</v>
      </c>
      <c r="L207" s="38">
        <f>+MAYO2021!N207</f>
        <v>0</v>
      </c>
      <c r="M207" s="38">
        <v>0</v>
      </c>
      <c r="N207" s="38">
        <f t="shared" ref="N207:N226" si="30">+L207+M207</f>
        <v>0</v>
      </c>
      <c r="O207" s="38">
        <f>+MAYO2021!Q207</f>
        <v>0</v>
      </c>
      <c r="P207" s="38">
        <v>0</v>
      </c>
      <c r="Q207" s="38">
        <f t="shared" ref="Q207:Q226" si="31">+O207+P207</f>
        <v>0</v>
      </c>
      <c r="R207" s="39">
        <f t="shared" si="26"/>
        <v>0</v>
      </c>
      <c r="S207" s="40">
        <f t="shared" si="27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8"/>
        <v>0</v>
      </c>
      <c r="I208" s="29">
        <f>+MAYO2021!K208</f>
        <v>0</v>
      </c>
      <c r="J208" s="29">
        <f>+J209</f>
        <v>0</v>
      </c>
      <c r="K208" s="29">
        <f t="shared" si="29"/>
        <v>0</v>
      </c>
      <c r="L208" s="29">
        <f>+MAYO2021!N208</f>
        <v>0</v>
      </c>
      <c r="M208" s="29">
        <f>+M209</f>
        <v>0</v>
      </c>
      <c r="N208" s="29">
        <f t="shared" si="30"/>
        <v>0</v>
      </c>
      <c r="O208" s="29">
        <f>+MAYO2021!Q208</f>
        <v>0</v>
      </c>
      <c r="P208" s="29">
        <f>+P209</f>
        <v>0</v>
      </c>
      <c r="Q208" s="29">
        <f t="shared" si="31"/>
        <v>0</v>
      </c>
      <c r="R208" s="35">
        <f t="shared" si="26"/>
        <v>0</v>
      </c>
      <c r="S208" s="36">
        <f t="shared" si="27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8"/>
        <v>0</v>
      </c>
      <c r="I209" s="38">
        <f>+MAYO2021!K209</f>
        <v>0</v>
      </c>
      <c r="J209" s="38"/>
      <c r="K209" s="38">
        <f t="shared" si="29"/>
        <v>0</v>
      </c>
      <c r="L209" s="38">
        <f>+MAYO2021!N209</f>
        <v>0</v>
      </c>
      <c r="M209" s="38"/>
      <c r="N209" s="38">
        <f t="shared" si="30"/>
        <v>0</v>
      </c>
      <c r="O209" s="38">
        <f>+MAYO2021!Q209</f>
        <v>0</v>
      </c>
      <c r="P209" s="38"/>
      <c r="Q209" s="38">
        <f t="shared" si="31"/>
        <v>0</v>
      </c>
      <c r="R209" s="39">
        <f t="shared" si="26"/>
        <v>0</v>
      </c>
      <c r="S209" s="40">
        <f t="shared" si="27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8"/>
        <v>45130705</v>
      </c>
      <c r="I210" s="29">
        <f>+MAYO2021!K210</f>
        <v>45130705</v>
      </c>
      <c r="J210" s="29">
        <f>+J211+J215+J219+J222+J225</f>
        <v>0</v>
      </c>
      <c r="K210" s="29">
        <f t="shared" si="29"/>
        <v>45130705</v>
      </c>
      <c r="L210" s="29">
        <f>+MAYO2021!N210</f>
        <v>44860055</v>
      </c>
      <c r="M210" s="29">
        <f>+M211+M215+M219+M222+M225</f>
        <v>270650</v>
      </c>
      <c r="N210" s="29">
        <f t="shared" si="30"/>
        <v>45130705</v>
      </c>
      <c r="O210" s="29">
        <f>+MAYO2021!Q210</f>
        <v>44860055</v>
      </c>
      <c r="P210" s="29">
        <f>+P211+P215+P219+P222+P225</f>
        <v>0</v>
      </c>
      <c r="Q210" s="29">
        <f t="shared" si="31"/>
        <v>44860055</v>
      </c>
      <c r="R210" s="35">
        <f t="shared" si="26"/>
        <v>0</v>
      </c>
      <c r="S210" s="36">
        <f t="shared" si="27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8"/>
        <v>30970205</v>
      </c>
      <c r="I211" s="29">
        <f>+MAYO2021!K211</f>
        <v>30970205</v>
      </c>
      <c r="J211" s="29">
        <f>+J212+J213+J214</f>
        <v>0</v>
      </c>
      <c r="K211" s="29">
        <f t="shared" si="29"/>
        <v>30970205</v>
      </c>
      <c r="L211" s="29">
        <f>+MAYO2021!N211</f>
        <v>30699555</v>
      </c>
      <c r="M211" s="29">
        <f>+M212+M213+M214</f>
        <v>270650</v>
      </c>
      <c r="N211" s="29">
        <f t="shared" si="30"/>
        <v>30970205</v>
      </c>
      <c r="O211" s="29">
        <f>+MAYO2021!Q211</f>
        <v>30699555</v>
      </c>
      <c r="P211" s="29">
        <f>+P212+P213+P214</f>
        <v>0</v>
      </c>
      <c r="Q211" s="29">
        <f t="shared" si="31"/>
        <v>30699555</v>
      </c>
      <c r="R211" s="35">
        <f t="shared" si="26"/>
        <v>0</v>
      </c>
      <c r="S211" s="36">
        <f t="shared" si="27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8"/>
        <v>11024782</v>
      </c>
      <c r="I212" s="38">
        <f>+MAYO2021!K212</f>
        <v>11024782</v>
      </c>
      <c r="J212" s="38"/>
      <c r="K212" s="38">
        <f t="shared" si="29"/>
        <v>11024782</v>
      </c>
      <c r="L212" s="38">
        <f>+MAYO2021!N212</f>
        <v>11024782</v>
      </c>
      <c r="M212" s="38"/>
      <c r="N212" s="38">
        <f t="shared" si="30"/>
        <v>11024782</v>
      </c>
      <c r="O212" s="38">
        <f>+MAYO2021!Q212</f>
        <v>11024782</v>
      </c>
      <c r="P212" s="38"/>
      <c r="Q212" s="38">
        <f t="shared" si="31"/>
        <v>11024782</v>
      </c>
      <c r="R212" s="39">
        <f t="shared" si="26"/>
        <v>0</v>
      </c>
      <c r="S212" s="40">
        <f t="shared" si="27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8"/>
        <v>7350000</v>
      </c>
      <c r="I213" s="38">
        <f>+MAYO2021!K213</f>
        <v>7350000</v>
      </c>
      <c r="J213" s="38"/>
      <c r="K213" s="38">
        <f t="shared" si="29"/>
        <v>7350000</v>
      </c>
      <c r="L213" s="38">
        <f>+MAYO2021!N213</f>
        <v>7350000</v>
      </c>
      <c r="M213" s="38"/>
      <c r="N213" s="38">
        <f t="shared" si="30"/>
        <v>7350000</v>
      </c>
      <c r="O213" s="38">
        <f>+MAYO2021!Q213</f>
        <v>7350000</v>
      </c>
      <c r="P213" s="38"/>
      <c r="Q213" s="38">
        <f t="shared" si="31"/>
        <v>7350000</v>
      </c>
      <c r="R213" s="39">
        <f t="shared" si="26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8"/>
        <v>12595423</v>
      </c>
      <c r="I214" s="38">
        <f>+MAYO2021!K214</f>
        <v>12595423</v>
      </c>
      <c r="J214" s="38"/>
      <c r="K214" s="38">
        <f t="shared" si="29"/>
        <v>12595423</v>
      </c>
      <c r="L214" s="38">
        <f>+MAYO2021!N214</f>
        <v>12324773</v>
      </c>
      <c r="M214" s="38">
        <v>270650</v>
      </c>
      <c r="N214" s="38">
        <f t="shared" si="30"/>
        <v>12595423</v>
      </c>
      <c r="O214" s="38">
        <f>+MAYO2021!Q214</f>
        <v>12324773</v>
      </c>
      <c r="P214" s="38"/>
      <c r="Q214" s="38">
        <f t="shared" si="31"/>
        <v>12324773</v>
      </c>
      <c r="R214" s="39">
        <f t="shared" si="26"/>
        <v>0</v>
      </c>
      <c r="S214" s="40">
        <f t="shared" si="27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8"/>
        <v>14160500</v>
      </c>
      <c r="I215" s="29">
        <f>+MAYO2021!K215</f>
        <v>14160500</v>
      </c>
      <c r="J215" s="29">
        <f>+J216+J217+J218</f>
        <v>0</v>
      </c>
      <c r="K215" s="29">
        <f t="shared" si="29"/>
        <v>14160500</v>
      </c>
      <c r="L215" s="29">
        <f>+MAYO2021!N215</f>
        <v>14160500</v>
      </c>
      <c r="M215" s="29">
        <f>+M216+M217+M218</f>
        <v>0</v>
      </c>
      <c r="N215" s="29">
        <f t="shared" si="30"/>
        <v>14160500</v>
      </c>
      <c r="O215" s="29">
        <f>+MAYO2021!Q215</f>
        <v>14160500</v>
      </c>
      <c r="P215" s="29">
        <f>+P216+P217+P218</f>
        <v>0</v>
      </c>
      <c r="Q215" s="29">
        <f t="shared" si="31"/>
        <v>14160500</v>
      </c>
      <c r="R215" s="35">
        <f t="shared" si="26"/>
        <v>0</v>
      </c>
      <c r="S215" s="36">
        <f t="shared" si="27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8"/>
        <v>0</v>
      </c>
      <c r="I216" s="38">
        <f>+MAYO2021!K216</f>
        <v>0</v>
      </c>
      <c r="J216" s="38"/>
      <c r="K216" s="38">
        <f t="shared" si="29"/>
        <v>0</v>
      </c>
      <c r="L216" s="38">
        <f>+MAYO2021!N216</f>
        <v>0</v>
      </c>
      <c r="M216" s="38"/>
      <c r="N216" s="38">
        <f t="shared" si="30"/>
        <v>0</v>
      </c>
      <c r="O216" s="38">
        <f>+MAYO2021!Q216</f>
        <v>0</v>
      </c>
      <c r="P216" s="38"/>
      <c r="Q216" s="38">
        <f t="shared" si="31"/>
        <v>0</v>
      </c>
      <c r="R216" s="39">
        <f t="shared" si="26"/>
        <v>0</v>
      </c>
      <c r="S216" s="40">
        <f t="shared" si="27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8"/>
        <v>14160500</v>
      </c>
      <c r="I217" s="38">
        <f>+MAYO2021!K217</f>
        <v>14160500</v>
      </c>
      <c r="J217" s="38"/>
      <c r="K217" s="38">
        <f t="shared" si="29"/>
        <v>14160500</v>
      </c>
      <c r="L217" s="38">
        <f>+MAYO2021!N217</f>
        <v>14160500</v>
      </c>
      <c r="M217" s="38"/>
      <c r="N217" s="38">
        <f t="shared" si="30"/>
        <v>14160500</v>
      </c>
      <c r="O217" s="38">
        <f>+MAYO2021!Q217</f>
        <v>14160500</v>
      </c>
      <c r="P217" s="38"/>
      <c r="Q217" s="38">
        <f t="shared" si="31"/>
        <v>14160500</v>
      </c>
      <c r="R217" s="39">
        <f t="shared" si="26"/>
        <v>0</v>
      </c>
      <c r="S217" s="40">
        <f t="shared" si="27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8"/>
        <v>0</v>
      </c>
      <c r="I218" s="38">
        <f>+MAYO2021!K218</f>
        <v>0</v>
      </c>
      <c r="J218" s="38">
        <v>0</v>
      </c>
      <c r="K218" s="38">
        <f t="shared" si="29"/>
        <v>0</v>
      </c>
      <c r="L218" s="38">
        <f>+MAYO2021!N218</f>
        <v>0</v>
      </c>
      <c r="M218" s="38">
        <v>0</v>
      </c>
      <c r="N218" s="38">
        <f t="shared" si="30"/>
        <v>0</v>
      </c>
      <c r="O218" s="38">
        <f>+MAYO2021!Q218</f>
        <v>0</v>
      </c>
      <c r="P218" s="38">
        <v>0</v>
      </c>
      <c r="Q218" s="38">
        <f t="shared" si="31"/>
        <v>0</v>
      </c>
      <c r="R218" s="39">
        <f t="shared" si="26"/>
        <v>0</v>
      </c>
      <c r="S218" s="40">
        <f t="shared" si="27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8"/>
        <v>0</v>
      </c>
      <c r="I219" s="29">
        <f>+MAYO2021!K219</f>
        <v>0</v>
      </c>
      <c r="J219" s="29">
        <f>+J220+J221</f>
        <v>0</v>
      </c>
      <c r="K219" s="29">
        <f t="shared" si="29"/>
        <v>0</v>
      </c>
      <c r="L219" s="29">
        <f>+MAYO2021!N219</f>
        <v>0</v>
      </c>
      <c r="M219" s="29">
        <f>+M220+M221</f>
        <v>0</v>
      </c>
      <c r="N219" s="29">
        <f t="shared" si="30"/>
        <v>0</v>
      </c>
      <c r="O219" s="29">
        <f>+MAYO2021!Q219</f>
        <v>0</v>
      </c>
      <c r="P219" s="29">
        <f>+P220+P221</f>
        <v>0</v>
      </c>
      <c r="Q219" s="29">
        <f t="shared" si="31"/>
        <v>0</v>
      </c>
      <c r="R219" s="35">
        <f t="shared" si="26"/>
        <v>0</v>
      </c>
      <c r="S219" s="36">
        <f t="shared" si="27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8"/>
        <v>0</v>
      </c>
      <c r="I220" s="38">
        <f>+MAYO2021!K220</f>
        <v>0</v>
      </c>
      <c r="J220" s="38">
        <v>0</v>
      </c>
      <c r="K220" s="38">
        <f t="shared" si="29"/>
        <v>0</v>
      </c>
      <c r="L220" s="38">
        <f>+MAYO2021!N220</f>
        <v>0</v>
      </c>
      <c r="M220" s="38">
        <v>0</v>
      </c>
      <c r="N220" s="38">
        <f t="shared" si="30"/>
        <v>0</v>
      </c>
      <c r="O220" s="38">
        <f>+MAYO2021!Q220</f>
        <v>0</v>
      </c>
      <c r="P220" s="38">
        <v>0</v>
      </c>
      <c r="Q220" s="38">
        <f t="shared" si="31"/>
        <v>0</v>
      </c>
      <c r="R220" s="39">
        <f t="shared" si="26"/>
        <v>0</v>
      </c>
      <c r="S220" s="40">
        <f t="shared" si="27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8"/>
        <v>0</v>
      </c>
      <c r="I221" s="38">
        <f>+MAYO2021!K221</f>
        <v>0</v>
      </c>
      <c r="J221" s="38">
        <v>0</v>
      </c>
      <c r="K221" s="38">
        <f t="shared" si="29"/>
        <v>0</v>
      </c>
      <c r="L221" s="38">
        <f>+MAYO2021!N221</f>
        <v>0</v>
      </c>
      <c r="M221" s="38">
        <v>0</v>
      </c>
      <c r="N221" s="38">
        <f t="shared" si="30"/>
        <v>0</v>
      </c>
      <c r="O221" s="38">
        <f>+MAYO2021!Q221</f>
        <v>0</v>
      </c>
      <c r="P221" s="38">
        <v>0</v>
      </c>
      <c r="Q221" s="38">
        <f t="shared" si="31"/>
        <v>0</v>
      </c>
      <c r="R221" s="39">
        <f t="shared" si="26"/>
        <v>0</v>
      </c>
      <c r="S221" s="40">
        <f t="shared" si="27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8"/>
        <v>0</v>
      </c>
      <c r="I222" s="29">
        <f>+MAYO2021!K222</f>
        <v>0</v>
      </c>
      <c r="J222" s="29">
        <f>+J223+J224</f>
        <v>0</v>
      </c>
      <c r="K222" s="29">
        <f t="shared" si="29"/>
        <v>0</v>
      </c>
      <c r="L222" s="29">
        <f>+MAYO2021!N222</f>
        <v>0</v>
      </c>
      <c r="M222" s="29">
        <f>+M223+M224</f>
        <v>0</v>
      </c>
      <c r="N222" s="29">
        <f t="shared" si="30"/>
        <v>0</v>
      </c>
      <c r="O222" s="29">
        <f>+MAYO2021!Q222</f>
        <v>0</v>
      </c>
      <c r="P222" s="29">
        <f>+P223+P224</f>
        <v>0</v>
      </c>
      <c r="Q222" s="29">
        <f t="shared" si="31"/>
        <v>0</v>
      </c>
      <c r="R222" s="35">
        <f t="shared" si="26"/>
        <v>0</v>
      </c>
      <c r="S222" s="36">
        <f t="shared" si="27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8"/>
        <v>0</v>
      </c>
      <c r="I223" s="38">
        <f>+MAYO2021!K223</f>
        <v>0</v>
      </c>
      <c r="J223" s="38">
        <v>0</v>
      </c>
      <c r="K223" s="38">
        <f t="shared" si="29"/>
        <v>0</v>
      </c>
      <c r="L223" s="38">
        <f>+MAYO2021!N223</f>
        <v>0</v>
      </c>
      <c r="M223" s="38">
        <v>0</v>
      </c>
      <c r="N223" s="38">
        <f t="shared" si="30"/>
        <v>0</v>
      </c>
      <c r="O223" s="38">
        <f>+MAYO2021!Q223</f>
        <v>0</v>
      </c>
      <c r="P223" s="38">
        <v>0</v>
      </c>
      <c r="Q223" s="38">
        <f t="shared" si="31"/>
        <v>0</v>
      </c>
      <c r="R223" s="39">
        <f t="shared" si="26"/>
        <v>0</v>
      </c>
      <c r="S223" s="40">
        <f t="shared" si="27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8"/>
        <v>0</v>
      </c>
      <c r="I224" s="38">
        <f>+MAYO2021!K224</f>
        <v>0</v>
      </c>
      <c r="J224" s="38">
        <v>0</v>
      </c>
      <c r="K224" s="38">
        <f t="shared" si="29"/>
        <v>0</v>
      </c>
      <c r="L224" s="38">
        <f>+MAYO2021!N224</f>
        <v>0</v>
      </c>
      <c r="M224" s="38">
        <v>0</v>
      </c>
      <c r="N224" s="38">
        <f t="shared" si="30"/>
        <v>0</v>
      </c>
      <c r="O224" s="38">
        <f>+MAYO2021!Q224</f>
        <v>0</v>
      </c>
      <c r="P224" s="38">
        <v>0</v>
      </c>
      <c r="Q224" s="38">
        <f t="shared" si="31"/>
        <v>0</v>
      </c>
      <c r="R224" s="39">
        <f t="shared" si="26"/>
        <v>0</v>
      </c>
      <c r="S224" s="40">
        <f t="shared" si="27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8"/>
        <v>0</v>
      </c>
      <c r="I225" s="41">
        <f>+MAYO2021!K225</f>
        <v>0</v>
      </c>
      <c r="J225" s="29">
        <v>0</v>
      </c>
      <c r="K225" s="29">
        <f t="shared" si="29"/>
        <v>0</v>
      </c>
      <c r="L225" s="41">
        <f>+MAYO2021!N225</f>
        <v>0</v>
      </c>
      <c r="M225" s="29">
        <v>0</v>
      </c>
      <c r="N225" s="29">
        <f t="shared" si="30"/>
        <v>0</v>
      </c>
      <c r="O225" s="41">
        <f>+MAYO2021!Q225</f>
        <v>0</v>
      </c>
      <c r="P225" s="29">
        <v>0</v>
      </c>
      <c r="Q225" s="29">
        <f t="shared" si="31"/>
        <v>0</v>
      </c>
      <c r="R225" s="35">
        <f t="shared" si="26"/>
        <v>0</v>
      </c>
      <c r="S225" s="36">
        <f t="shared" si="27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620607330.38999999</v>
      </c>
      <c r="E226" s="44">
        <f>+E12+E184+E197+E204+E210</f>
        <v>39273762</v>
      </c>
      <c r="F226" s="44">
        <f>+F12+F184+F197+F204+F210</f>
        <v>0</v>
      </c>
      <c r="G226" s="44">
        <f>+G12+G184+G197+G204+G210</f>
        <v>39273762</v>
      </c>
      <c r="H226" s="75">
        <f>+C226+D226+E226-F226-G226</f>
        <v>2196703997.3899999</v>
      </c>
      <c r="I226" s="41">
        <f>+MAYO2021!K226</f>
        <v>1511696395.99</v>
      </c>
      <c r="J226" s="44">
        <f>+J12+J184+J197+J204+J210</f>
        <v>103724570.39</v>
      </c>
      <c r="K226" s="44">
        <f t="shared" si="29"/>
        <v>1615420966.3800001</v>
      </c>
      <c r="L226" s="41">
        <f>+MAYO2021!N226</f>
        <v>728522647.99000001</v>
      </c>
      <c r="M226" s="44">
        <f>+M12+M184+M197+M204+M210</f>
        <v>191775604.38999999</v>
      </c>
      <c r="N226" s="44">
        <f t="shared" si="30"/>
        <v>920298252.38</v>
      </c>
      <c r="O226" s="41">
        <f>+MAYO2021!Q226</f>
        <v>668496557.99000001</v>
      </c>
      <c r="P226" s="44">
        <f>+P12+P184+P197+P204+P210</f>
        <v>180401802.38999999</v>
      </c>
      <c r="Q226" s="44">
        <f t="shared" si="31"/>
        <v>848898360.38</v>
      </c>
      <c r="R226" s="81">
        <f t="shared" si="26"/>
        <v>581283031.00999975</v>
      </c>
      <c r="S226" s="45">
        <f t="shared" si="27"/>
        <v>71399892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4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7.85546875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3" width="10.7109375" style="8" customWidth="1"/>
    <col min="14" max="14" width="12.140625" style="8" customWidth="1"/>
    <col min="15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20"/>
      <c r="B9" s="121"/>
      <c r="C9" s="173"/>
      <c r="D9" s="14" t="s">
        <v>364</v>
      </c>
      <c r="E9" s="117" t="s">
        <v>365</v>
      </c>
      <c r="F9" s="118" t="s">
        <v>359</v>
      </c>
      <c r="G9" s="119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857990546.38999999</v>
      </c>
      <c r="E11" s="28">
        <f>+E12+E184+E197+E204+E210</f>
        <v>59006088</v>
      </c>
      <c r="F11" s="28">
        <f>+F12+F184+F197+F204+F210</f>
        <v>0</v>
      </c>
      <c r="G11" s="28">
        <f>+G12+G184+G197+G204+G210</f>
        <v>59006088</v>
      </c>
      <c r="H11" s="65">
        <f>+C11+D11+E11-F11-G11</f>
        <v>2434087213.3899999</v>
      </c>
      <c r="I11" s="28">
        <f>+JUNIO2021!K11</f>
        <v>1615420966.3800001</v>
      </c>
      <c r="J11" s="28">
        <f>+J12+J184+J197+J204+J210</f>
        <v>218657143</v>
      </c>
      <c r="K11" s="28">
        <f>+I11+J11</f>
        <v>1834078109.3800001</v>
      </c>
      <c r="L11" s="28">
        <f>+JUNIO2021!N11</f>
        <v>920298252.38</v>
      </c>
      <c r="M11" s="28">
        <f>+M12+M184+M197+M204+M210</f>
        <v>123421140</v>
      </c>
      <c r="N11" s="28">
        <f>+L11+M11</f>
        <v>1043719392.38</v>
      </c>
      <c r="O11" s="28">
        <f>+JUNIO2021!Q11</f>
        <v>848898360.38</v>
      </c>
      <c r="P11" s="28">
        <f>+P12+P184+P197+P204+P210</f>
        <v>123421140</v>
      </c>
      <c r="Q11" s="28">
        <f>+O11+P11</f>
        <v>972319500.38</v>
      </c>
      <c r="R11" s="30">
        <f t="shared" ref="R11:R75" si="0">+H11-K11</f>
        <v>600009104.00999975</v>
      </c>
      <c r="S11" s="31">
        <f t="shared" ref="S11:S75" si="1">+N11-Q11</f>
        <v>71399892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669576570.38999999</v>
      </c>
      <c r="E12" s="29">
        <f>+E13+E120+E173</f>
        <v>59006088</v>
      </c>
      <c r="F12" s="29">
        <f>+F13+F120+F173</f>
        <v>0</v>
      </c>
      <c r="G12" s="29">
        <f>+G13+G120+G173</f>
        <v>51975588</v>
      </c>
      <c r="H12" s="65">
        <f t="shared" ref="H12:H76" si="2">+C12+D12+E12-F12-G12</f>
        <v>2082703737.3899999</v>
      </c>
      <c r="I12" s="29">
        <f>+JUNIO2021!K12</f>
        <v>1422926961.3800001</v>
      </c>
      <c r="J12" s="29">
        <f>+J13+J120+J173</f>
        <v>191034763</v>
      </c>
      <c r="K12" s="29">
        <f t="shared" ref="K12:K76" si="3">+I12+J12</f>
        <v>1613961724.3800001</v>
      </c>
      <c r="L12" s="29">
        <f>+JUNIO2021!N12</f>
        <v>792314905.38</v>
      </c>
      <c r="M12" s="29">
        <f>+M13+M120+M173</f>
        <v>97298760</v>
      </c>
      <c r="N12" s="29">
        <f t="shared" ref="N12:N76" si="4">+L12+M12</f>
        <v>889613665.38</v>
      </c>
      <c r="O12" s="29">
        <f>+JUNIO2021!Q12</f>
        <v>721185663.38</v>
      </c>
      <c r="P12" s="29">
        <f>+P13+P120+P173</f>
        <v>97298760</v>
      </c>
      <c r="Q12" s="29">
        <f t="shared" ref="Q12:Q76" si="5">+O12+P12</f>
        <v>818484423.38</v>
      </c>
      <c r="R12" s="35">
        <f t="shared" si="0"/>
        <v>468742013.00999975</v>
      </c>
      <c r="S12" s="36">
        <f t="shared" si="1"/>
        <v>71129242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40201094</v>
      </c>
      <c r="F13" s="29">
        <f>+F14+F66</f>
        <v>0</v>
      </c>
      <c r="G13" s="29">
        <f>+G14+G66</f>
        <v>44975588</v>
      </c>
      <c r="H13" s="65">
        <f t="shared" si="2"/>
        <v>1463392048.76</v>
      </c>
      <c r="I13" s="29">
        <f>+JUNIO2021!K13</f>
        <v>1144860265</v>
      </c>
      <c r="J13" s="29">
        <f>+J14+J66</f>
        <v>91438318</v>
      </c>
      <c r="K13" s="29">
        <f t="shared" si="3"/>
        <v>1236298583</v>
      </c>
      <c r="L13" s="29">
        <f>+JUNIO2021!N13</f>
        <v>601703265</v>
      </c>
      <c r="M13" s="29">
        <f>+M14+M66</f>
        <v>78038315</v>
      </c>
      <c r="N13" s="29">
        <f t="shared" si="4"/>
        <v>679741580</v>
      </c>
      <c r="O13" s="29">
        <f>+JUNIO2021!Q13</f>
        <v>582632911</v>
      </c>
      <c r="P13" s="29">
        <f>+P14+P66</f>
        <v>78038315</v>
      </c>
      <c r="Q13" s="29">
        <f t="shared" si="5"/>
        <v>660671226</v>
      </c>
      <c r="R13" s="35">
        <f t="shared" si="0"/>
        <v>227093465.75999999</v>
      </c>
      <c r="S13" s="36">
        <f t="shared" si="1"/>
        <v>19070354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21193500</v>
      </c>
      <c r="H14" s="65">
        <f t="shared" si="2"/>
        <v>508986280</v>
      </c>
      <c r="I14" s="29">
        <f>+JUNIO2021!K14</f>
        <v>406425474</v>
      </c>
      <c r="J14" s="29">
        <f>+J15+J35+J39+J51</f>
        <v>35995358</v>
      </c>
      <c r="K14" s="29">
        <f t="shared" si="3"/>
        <v>442420832</v>
      </c>
      <c r="L14" s="29">
        <f>+JUNIO2021!N14</f>
        <v>242379473</v>
      </c>
      <c r="M14" s="29">
        <f>+M15+M35+M39+M51</f>
        <v>23561615</v>
      </c>
      <c r="N14" s="29">
        <f t="shared" si="4"/>
        <v>265941088</v>
      </c>
      <c r="O14" s="29">
        <f>+JUNIO2021!Q14</f>
        <v>230577232</v>
      </c>
      <c r="P14" s="29">
        <f>+P15+P35+P39+P51</f>
        <v>23561615</v>
      </c>
      <c r="Q14" s="29">
        <f t="shared" si="5"/>
        <v>254138847</v>
      </c>
      <c r="R14" s="35">
        <f t="shared" si="0"/>
        <v>66565448</v>
      </c>
      <c r="S14" s="36">
        <f>+N14-Q14</f>
        <v>11802241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+JUNIO2021!K15</f>
        <v>51520893</v>
      </c>
      <c r="J15" s="29">
        <f>+J16+J17+J18+J19</f>
        <v>7309300</v>
      </c>
      <c r="K15" s="29">
        <f t="shared" si="3"/>
        <v>58830193</v>
      </c>
      <c r="L15" s="29">
        <f>+JUNIO2021!N15</f>
        <v>51520892</v>
      </c>
      <c r="M15" s="29">
        <f>+M16+M17+M18+M19</f>
        <v>7309300</v>
      </c>
      <c r="N15" s="29">
        <f t="shared" si="4"/>
        <v>58830192</v>
      </c>
      <c r="O15" s="29">
        <f>+JUNIO2021!Q15</f>
        <v>43855800</v>
      </c>
      <c r="P15" s="29">
        <f>+P16+P17+P18+P19</f>
        <v>7309300</v>
      </c>
      <c r="Q15" s="29">
        <f t="shared" si="5"/>
        <v>51165100</v>
      </c>
      <c r="R15" s="35">
        <f t="shared" si="0"/>
        <v>44211596</v>
      </c>
      <c r="S15" s="36">
        <f t="shared" si="1"/>
        <v>7665092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+JUNIO2021!K16</f>
        <v>39280200</v>
      </c>
      <c r="J16" s="38">
        <v>6546700</v>
      </c>
      <c r="K16" s="38">
        <f t="shared" si="3"/>
        <v>45826900</v>
      </c>
      <c r="L16" s="38">
        <f>+JUNIO2021!N16</f>
        <v>39280200</v>
      </c>
      <c r="M16" s="38">
        <v>6546700</v>
      </c>
      <c r="N16" s="38">
        <f t="shared" si="4"/>
        <v>45826900</v>
      </c>
      <c r="O16" s="38">
        <f>+JUNIO2021!Q16</f>
        <v>39280200</v>
      </c>
      <c r="P16" s="38">
        <v>6546700</v>
      </c>
      <c r="Q16" s="38">
        <f t="shared" si="5"/>
        <v>45826900</v>
      </c>
      <c r="R16" s="39">
        <f t="shared" si="0"/>
        <v>32733500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+JUNIO2021!K17</f>
        <v>0</v>
      </c>
      <c r="J17" s="38"/>
      <c r="K17" s="38">
        <f t="shared" si="3"/>
        <v>0</v>
      </c>
      <c r="L17" s="38">
        <f>+JUNIO2021!N17</f>
        <v>0</v>
      </c>
      <c r="M17" s="38"/>
      <c r="N17" s="38">
        <f t="shared" si="4"/>
        <v>0</v>
      </c>
      <c r="O17" s="38">
        <f>+JUNIO2021!Q17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+JUNIO2021!K18</f>
        <v>0</v>
      </c>
      <c r="J18" s="38"/>
      <c r="K18" s="38">
        <f t="shared" si="3"/>
        <v>0</v>
      </c>
      <c r="L18" s="38">
        <f>+JUNIO2021!N18</f>
        <v>0</v>
      </c>
      <c r="M18" s="38"/>
      <c r="N18" s="38">
        <f t="shared" si="4"/>
        <v>0</v>
      </c>
      <c r="O18" s="38">
        <f>+JUNIO2021!Q18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+JUNIO2021!K19</f>
        <v>12240693</v>
      </c>
      <c r="J19" s="29">
        <f>SUM(J20:J33)</f>
        <v>762600</v>
      </c>
      <c r="K19" s="29">
        <f t="shared" si="3"/>
        <v>13003293</v>
      </c>
      <c r="L19" s="29">
        <f>+JUNIO2021!N19</f>
        <v>12240692</v>
      </c>
      <c r="M19" s="29">
        <f>SUM(M20:M33)</f>
        <v>762600</v>
      </c>
      <c r="N19" s="29">
        <f t="shared" si="4"/>
        <v>13003292</v>
      </c>
      <c r="O19" s="29">
        <f>+JUNIO2021!Q19</f>
        <v>4575600</v>
      </c>
      <c r="P19" s="29">
        <f>SUM(P20:P33)</f>
        <v>762600</v>
      </c>
      <c r="Q19" s="29">
        <f t="shared" si="5"/>
        <v>5338200</v>
      </c>
      <c r="R19" s="35">
        <f t="shared" si="0"/>
        <v>11478096</v>
      </c>
      <c r="S19" s="36">
        <f t="shared" si="1"/>
        <v>7665092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+JUNIO2021!K20</f>
        <v>2400456</v>
      </c>
      <c r="J20" s="38"/>
      <c r="K20" s="38">
        <f t="shared" si="3"/>
        <v>2400456</v>
      </c>
      <c r="L20" s="38">
        <f>+JUNIO2021!N20</f>
        <v>2400456</v>
      </c>
      <c r="M20" s="38"/>
      <c r="N20" s="38">
        <f t="shared" si="4"/>
        <v>2400456</v>
      </c>
      <c r="O20" s="38">
        <f>+JUNIO2021!Q20</f>
        <v>0</v>
      </c>
      <c r="P20" s="38"/>
      <c r="Q20" s="38">
        <f t="shared" si="5"/>
        <v>0</v>
      </c>
      <c r="R20" s="39">
        <f t="shared" si="0"/>
        <v>2400457</v>
      </c>
      <c r="S20" s="40">
        <f t="shared" si="1"/>
        <v>2400456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+JUNIO2021!K21</f>
        <v>4575600</v>
      </c>
      <c r="J21" s="38">
        <v>762600</v>
      </c>
      <c r="K21" s="38">
        <f t="shared" si="3"/>
        <v>5338200</v>
      </c>
      <c r="L21" s="38">
        <f>+JUNIO2021!N21</f>
        <v>4575600</v>
      </c>
      <c r="M21" s="38">
        <v>762600</v>
      </c>
      <c r="N21" s="38">
        <f t="shared" si="4"/>
        <v>5338200</v>
      </c>
      <c r="O21" s="38">
        <f>+JUNIO2021!Q21</f>
        <v>4575600</v>
      </c>
      <c r="P21" s="38">
        <v>762600</v>
      </c>
      <c r="Q21" s="38">
        <f t="shared" si="5"/>
        <v>5338200</v>
      </c>
      <c r="R21" s="39">
        <f t="shared" si="0"/>
        <v>3813000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+JUNIO2021!K22</f>
        <v>1636674</v>
      </c>
      <c r="J22" s="38"/>
      <c r="K22" s="38">
        <f t="shared" si="3"/>
        <v>1636674</v>
      </c>
      <c r="L22" s="38">
        <f>+JUNIO2021!N22</f>
        <v>1636674</v>
      </c>
      <c r="M22" s="38"/>
      <c r="N22" s="38">
        <f t="shared" si="4"/>
        <v>1636674</v>
      </c>
      <c r="O22" s="38">
        <f>+JUNIO2021!Q22</f>
        <v>0</v>
      </c>
      <c r="P22" s="38"/>
      <c r="Q22" s="38">
        <f t="shared" si="5"/>
        <v>0</v>
      </c>
      <c r="R22" s="39">
        <f t="shared" si="0"/>
        <v>1636676</v>
      </c>
      <c r="S22" s="40">
        <f t="shared" si="1"/>
        <v>1636674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+JUNIO2021!K23</f>
        <v>0</v>
      </c>
      <c r="J23" s="38"/>
      <c r="K23" s="38">
        <f t="shared" si="3"/>
        <v>0</v>
      </c>
      <c r="L23" s="38">
        <f>+JUNIO2021!N23</f>
        <v>0</v>
      </c>
      <c r="M23" s="38"/>
      <c r="N23" s="38">
        <f t="shared" si="4"/>
        <v>0</v>
      </c>
      <c r="O23" s="38">
        <f>+JUNIO2021!Q23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+JUNIO2021!K24</f>
        <v>218224</v>
      </c>
      <c r="J24" s="38"/>
      <c r="K24" s="38">
        <f t="shared" si="3"/>
        <v>218224</v>
      </c>
      <c r="L24" s="38">
        <f>+JUNIO2021!N24</f>
        <v>218224</v>
      </c>
      <c r="M24" s="38"/>
      <c r="N24" s="38">
        <f t="shared" si="4"/>
        <v>218224</v>
      </c>
      <c r="O24" s="38">
        <f>+JUNIO2021!Q24</f>
        <v>0</v>
      </c>
      <c r="P24" s="38"/>
      <c r="Q24" s="38">
        <f t="shared" si="5"/>
        <v>0</v>
      </c>
      <c r="R24" s="39">
        <f t="shared" si="0"/>
        <v>218223</v>
      </c>
      <c r="S24" s="40">
        <f t="shared" si="1"/>
        <v>218224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+JUNIO2021!K25</f>
        <v>0</v>
      </c>
      <c r="J25" s="38"/>
      <c r="K25" s="38">
        <f t="shared" si="3"/>
        <v>0</v>
      </c>
      <c r="L25" s="38">
        <f>+JUNIO2021!N25</f>
        <v>0</v>
      </c>
      <c r="M25" s="38"/>
      <c r="N25" s="38">
        <f t="shared" si="4"/>
        <v>0</v>
      </c>
      <c r="O25" s="38">
        <f>+JUNIO2021!Q25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+JUNIO2021!K26</f>
        <v>3409739</v>
      </c>
      <c r="J26" s="38"/>
      <c r="K26" s="38">
        <f t="shared" si="3"/>
        <v>3409739</v>
      </c>
      <c r="L26" s="38">
        <f>+JUNIO2021!N26</f>
        <v>3409738</v>
      </c>
      <c r="M26" s="38"/>
      <c r="N26" s="38">
        <f t="shared" si="4"/>
        <v>3409738</v>
      </c>
      <c r="O26" s="38">
        <f>+JUNIO2021!Q26</f>
        <v>0</v>
      </c>
      <c r="P26" s="38"/>
      <c r="Q26" s="38">
        <f t="shared" si="5"/>
        <v>0</v>
      </c>
      <c r="R26" s="39">
        <f t="shared" si="0"/>
        <v>3409740</v>
      </c>
      <c r="S26" s="40">
        <f t="shared" si="1"/>
        <v>3409738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+JUNIO2021!K27</f>
        <v>0</v>
      </c>
      <c r="J27" s="38"/>
      <c r="K27" s="38">
        <f t="shared" si="3"/>
        <v>0</v>
      </c>
      <c r="L27" s="38">
        <f>+JUNIO2021!N27</f>
        <v>0</v>
      </c>
      <c r="M27" s="38"/>
      <c r="N27" s="38">
        <f t="shared" si="4"/>
        <v>0</v>
      </c>
      <c r="O27" s="38">
        <f>+JUNIO2021!Q27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+JUNIO2021!K28</f>
        <v>0</v>
      </c>
      <c r="J28" s="38"/>
      <c r="K28" s="38">
        <f t="shared" si="3"/>
        <v>0</v>
      </c>
      <c r="L28" s="38">
        <f>+JUNIO2021!N28</f>
        <v>0</v>
      </c>
      <c r="M28" s="38"/>
      <c r="N28" s="38">
        <f t="shared" si="4"/>
        <v>0</v>
      </c>
      <c r="O28" s="38">
        <f>+JUNIO2021!Q28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+JUNIO2021!K29</f>
        <v>0</v>
      </c>
      <c r="J29" s="38"/>
      <c r="K29" s="38">
        <f t="shared" si="3"/>
        <v>0</v>
      </c>
      <c r="L29" s="38">
        <f>+JUNIO2021!N29</f>
        <v>0</v>
      </c>
      <c r="M29" s="38"/>
      <c r="N29" s="38">
        <f t="shared" si="4"/>
        <v>0</v>
      </c>
      <c r="O29" s="38">
        <f>+JUNIO2021!Q29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+JUNIO2021!K30</f>
        <v>0</v>
      </c>
      <c r="J30" s="38"/>
      <c r="K30" s="38">
        <f t="shared" si="3"/>
        <v>0</v>
      </c>
      <c r="L30" s="38">
        <f>+JUNIO2021!N30</f>
        <v>0</v>
      </c>
      <c r="M30" s="38"/>
      <c r="N30" s="38">
        <f t="shared" si="4"/>
        <v>0</v>
      </c>
      <c r="O30" s="38">
        <f>+JUNIO2021!Q30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+JUNIO2021!K31</f>
        <v>0</v>
      </c>
      <c r="J31" s="38"/>
      <c r="K31" s="38">
        <f t="shared" si="3"/>
        <v>0</v>
      </c>
      <c r="L31" s="38">
        <f>+JUNIO2021!N31</f>
        <v>0</v>
      </c>
      <c r="M31" s="38"/>
      <c r="N31" s="38">
        <f t="shared" si="4"/>
        <v>0</v>
      </c>
      <c r="O31" s="38">
        <f>+JUNIO2021!Q31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+JUNIO2021!K32</f>
        <v>0</v>
      </c>
      <c r="J32" s="38"/>
      <c r="K32" s="38">
        <f t="shared" si="3"/>
        <v>0</v>
      </c>
      <c r="L32" s="38">
        <f>+JUNIO2021!N32</f>
        <v>0</v>
      </c>
      <c r="M32" s="38"/>
      <c r="N32" s="38">
        <f t="shared" si="4"/>
        <v>0</v>
      </c>
      <c r="O32" s="38">
        <f>+JUNIO2021!Q32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+JUNIO2021!K33</f>
        <v>0</v>
      </c>
      <c r="J33" s="29">
        <f>+J34</f>
        <v>0</v>
      </c>
      <c r="K33" s="29">
        <f t="shared" si="3"/>
        <v>0</v>
      </c>
      <c r="L33" s="29">
        <f>+JUNIO2021!N33</f>
        <v>0</v>
      </c>
      <c r="M33" s="29">
        <f>+M34</f>
        <v>0</v>
      </c>
      <c r="N33" s="29">
        <f t="shared" si="4"/>
        <v>0</v>
      </c>
      <c r="O33" s="29">
        <f>+JUNIO2021!Q33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+JUNIO2021!K34</f>
        <v>0</v>
      </c>
      <c r="J34" s="38"/>
      <c r="K34" s="38">
        <f t="shared" si="3"/>
        <v>0</v>
      </c>
      <c r="L34" s="38">
        <f>+JUNIO2021!N34</f>
        <v>0</v>
      </c>
      <c r="M34" s="38"/>
      <c r="N34" s="38">
        <f t="shared" si="4"/>
        <v>0</v>
      </c>
      <c r="O34" s="38">
        <f>+JUNIO2021!Q34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+JUNIO2021!K35</f>
        <v>338971312</v>
      </c>
      <c r="J35" s="29">
        <f>SUM(J36:J38)</f>
        <v>26810638</v>
      </c>
      <c r="K35" s="29">
        <f t="shared" si="3"/>
        <v>365781950</v>
      </c>
      <c r="L35" s="29">
        <f>+JUNIO2021!N35</f>
        <v>174925312</v>
      </c>
      <c r="M35" s="29">
        <f>SUM(M36:M38)</f>
        <v>16252315</v>
      </c>
      <c r="N35" s="29">
        <f t="shared" si="4"/>
        <v>191177627</v>
      </c>
      <c r="O35" s="29">
        <f>+JUNIO2021!Q35</f>
        <v>174925312</v>
      </c>
      <c r="P35" s="29">
        <f>SUM(P36:P38)</f>
        <v>16252315</v>
      </c>
      <c r="Q35" s="29">
        <f t="shared" si="5"/>
        <v>191177627</v>
      </c>
      <c r="R35" s="35">
        <f t="shared" si="0"/>
        <v>8000000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+JUNIO2021!K36</f>
        <v>0</v>
      </c>
      <c r="J36" s="38"/>
      <c r="K36" s="38">
        <f t="shared" si="3"/>
        <v>0</v>
      </c>
      <c r="L36" s="38">
        <f>+JUNIO2021!N36</f>
        <v>0</v>
      </c>
      <c r="M36" s="38"/>
      <c r="N36" s="38">
        <f t="shared" si="4"/>
        <v>0</v>
      </c>
      <c r="O36" s="38">
        <f>+JUNIO2021!Q36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+JUNIO2021!K37</f>
        <v>99402312</v>
      </c>
      <c r="J37" s="38">
        <v>19010638</v>
      </c>
      <c r="K37" s="38">
        <f t="shared" si="3"/>
        <v>118412950</v>
      </c>
      <c r="L37" s="38">
        <f>+JUNIO2021!N37</f>
        <v>57162312</v>
      </c>
      <c r="M37" s="38">
        <v>9981315</v>
      </c>
      <c r="N37" s="38">
        <f t="shared" si="4"/>
        <v>67143627</v>
      </c>
      <c r="O37" s="38">
        <f>+JUNIO2021!Q37</f>
        <v>57162312</v>
      </c>
      <c r="P37" s="38">
        <v>9981315</v>
      </c>
      <c r="Q37" s="38">
        <f t="shared" si="5"/>
        <v>67143627</v>
      </c>
      <c r="R37" s="39">
        <f t="shared" si="0"/>
        <v>0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+JUNIO2021!K38</f>
        <v>239569000</v>
      </c>
      <c r="J38" s="38">
        <v>7800000</v>
      </c>
      <c r="K38" s="38">
        <f t="shared" si="3"/>
        <v>247369000</v>
      </c>
      <c r="L38" s="38">
        <f>+JUNIO2021!N38</f>
        <v>117763000</v>
      </c>
      <c r="M38" s="38">
        <v>6271000</v>
      </c>
      <c r="N38" s="38">
        <f t="shared" si="4"/>
        <v>124034000</v>
      </c>
      <c r="O38" s="38">
        <f>+JUNIO2021!Q38</f>
        <v>117763000</v>
      </c>
      <c r="P38" s="38">
        <v>6271000</v>
      </c>
      <c r="Q38" s="38">
        <f t="shared" si="5"/>
        <v>124034000</v>
      </c>
      <c r="R38" s="39">
        <f t="shared" si="0"/>
        <v>8000000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+JUNIO2021!K39</f>
        <v>4911360</v>
      </c>
      <c r="J39" s="29">
        <f>+J40+J45</f>
        <v>818560</v>
      </c>
      <c r="K39" s="29">
        <f t="shared" si="3"/>
        <v>5729920</v>
      </c>
      <c r="L39" s="29">
        <f>+JUNIO2021!N39</f>
        <v>4911360</v>
      </c>
      <c r="M39" s="29">
        <f>+M40+M45</f>
        <v>0</v>
      </c>
      <c r="N39" s="29">
        <f t="shared" si="4"/>
        <v>4911360</v>
      </c>
      <c r="O39" s="29">
        <f>+JUNIO2021!Q39</f>
        <v>4911360</v>
      </c>
      <c r="P39" s="29">
        <f>+P40+P45</f>
        <v>0</v>
      </c>
      <c r="Q39" s="29">
        <f t="shared" si="5"/>
        <v>4911360</v>
      </c>
      <c r="R39" s="35">
        <f t="shared" si="0"/>
        <v>4092800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+JUNIO2021!K40</f>
        <v>0</v>
      </c>
      <c r="J40" s="38">
        <f>SUM(J41:J44)</f>
        <v>0</v>
      </c>
      <c r="K40" s="38">
        <f t="shared" si="3"/>
        <v>0</v>
      </c>
      <c r="L40" s="38">
        <f>+JUNIO2021!N40</f>
        <v>0</v>
      </c>
      <c r="M40" s="38">
        <f>SUM(M41:M44)</f>
        <v>0</v>
      </c>
      <c r="N40" s="38">
        <f t="shared" si="4"/>
        <v>0</v>
      </c>
      <c r="O40" s="38">
        <f>+JUNIO2021!Q40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412</v>
      </c>
      <c r="AB40" s="107" t="s">
        <v>413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+JUNIO2021!K41</f>
        <v>0</v>
      </c>
      <c r="J41" s="38"/>
      <c r="K41" s="38">
        <f t="shared" si="3"/>
        <v>0</v>
      </c>
      <c r="L41" s="38">
        <f>+JUNIO2021!N41</f>
        <v>0</v>
      </c>
      <c r="M41" s="38"/>
      <c r="N41" s="38">
        <f t="shared" si="4"/>
        <v>0</v>
      </c>
      <c r="O41" s="38">
        <f>+JUNIO2021!Q41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6200830</v>
      </c>
      <c r="X41" s="53">
        <f>+N46+N58+N99+N112</f>
        <v>5344440</v>
      </c>
      <c r="Y41" s="53">
        <f>+Q46+Q58+Q99+Q112</f>
        <v>5344440</v>
      </c>
      <c r="Z41" s="53">
        <f>+S46+S58+S99+S112</f>
        <v>0</v>
      </c>
      <c r="AA41" s="69">
        <f>+Y41+Z41</f>
        <v>5344440</v>
      </c>
      <c r="AB41" s="53">
        <v>5344440</v>
      </c>
      <c r="AC41" s="69">
        <f>+AA41-AB41</f>
        <v>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+JUNIO2021!K42</f>
        <v>0</v>
      </c>
      <c r="J42" s="38"/>
      <c r="K42" s="38">
        <f t="shared" si="3"/>
        <v>0</v>
      </c>
      <c r="L42" s="38">
        <f>+JUNIO2021!N42</f>
        <v>0</v>
      </c>
      <c r="M42" s="38"/>
      <c r="N42" s="38">
        <f t="shared" si="4"/>
        <v>0</v>
      </c>
      <c r="O42" s="38">
        <f>+JUNIO2021!Q42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8753130</v>
      </c>
      <c r="X42" s="53">
        <f>+N47+N59+N100+N113</f>
        <v>7544240</v>
      </c>
      <c r="Y42" s="53">
        <f>+Q47+Q59+Q100+Q113</f>
        <v>7544240</v>
      </c>
      <c r="Z42" s="53">
        <f>+S47+S59+S100+S113</f>
        <v>0</v>
      </c>
      <c r="AA42" s="69">
        <f t="shared" ref="AA42:AA44" si="6">+Y42+Z42</f>
        <v>7544240</v>
      </c>
      <c r="AB42" s="53">
        <v>7544240</v>
      </c>
      <c r="AC42" s="69">
        <f t="shared" ref="AC42:AC44" si="7">+AA42-AB42</f>
        <v>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+JUNIO2021!K43</f>
        <v>0</v>
      </c>
      <c r="J43" s="38"/>
      <c r="K43" s="38">
        <f t="shared" si="3"/>
        <v>0</v>
      </c>
      <c r="L43" s="38">
        <f>+JUNIO2021!N43</f>
        <v>0</v>
      </c>
      <c r="M43" s="38"/>
      <c r="N43" s="38">
        <f t="shared" si="4"/>
        <v>0</v>
      </c>
      <c r="O43" s="38">
        <f>+JUNIO2021!Q43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5956268</v>
      </c>
      <c r="X43" s="53">
        <f>+N48+N60+N101+N114</f>
        <v>5956268</v>
      </c>
      <c r="Y43" s="53">
        <f>+Q48+Q60+Q101+Q114</f>
        <v>604141</v>
      </c>
      <c r="Z43" s="53">
        <f>+S48+S60+S101+S114</f>
        <v>5352127</v>
      </c>
      <c r="AA43" s="69">
        <f t="shared" si="6"/>
        <v>5956268</v>
      </c>
      <c r="AB43" s="53">
        <v>5956268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+JUNIO2021!K44</f>
        <v>0</v>
      </c>
      <c r="J44" s="38"/>
      <c r="K44" s="38">
        <f t="shared" si="3"/>
        <v>0</v>
      </c>
      <c r="L44" s="38">
        <f>+JUNIO2021!N44</f>
        <v>0</v>
      </c>
      <c r="M44" s="38"/>
      <c r="N44" s="38">
        <f t="shared" si="4"/>
        <v>0</v>
      </c>
      <c r="O44" s="38">
        <f>+JUNIO2021!Q44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901300</v>
      </c>
      <c r="X44" s="53">
        <f>+N61+N115</f>
        <v>781000</v>
      </c>
      <c r="Y44" s="53">
        <f>+Q61+Q115</f>
        <v>781000</v>
      </c>
      <c r="Z44" s="53">
        <f>+S61+S115</f>
        <v>0</v>
      </c>
      <c r="AA44" s="69">
        <f t="shared" si="6"/>
        <v>781000</v>
      </c>
      <c r="AB44" s="53">
        <v>781000</v>
      </c>
      <c r="AC44" s="69">
        <f t="shared" si="7"/>
        <v>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+JUNIO2021!K45</f>
        <v>4911360</v>
      </c>
      <c r="J45" s="38">
        <f>SUM(J46:J50)</f>
        <v>818560</v>
      </c>
      <c r="K45" s="38">
        <f t="shared" si="3"/>
        <v>5729920</v>
      </c>
      <c r="L45" s="38">
        <f>+JUNIO2021!N45</f>
        <v>4911360</v>
      </c>
      <c r="M45" s="38">
        <f>SUM(M46:M50)</f>
        <v>0</v>
      </c>
      <c r="N45" s="38">
        <f t="shared" si="4"/>
        <v>4911360</v>
      </c>
      <c r="O45" s="38">
        <f>+JUNIO2021!Q45</f>
        <v>4911360</v>
      </c>
      <c r="P45" s="38">
        <f>SUM(P46:P50)</f>
        <v>0</v>
      </c>
      <c r="Q45" s="38">
        <f t="shared" si="5"/>
        <v>4911360</v>
      </c>
      <c r="R45" s="39">
        <f t="shared" si="0"/>
        <v>4092800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21811528</v>
      </c>
      <c r="X45" s="70">
        <f t="shared" si="8"/>
        <v>19625948</v>
      </c>
      <c r="Y45" s="70">
        <f t="shared" si="8"/>
        <v>14273821</v>
      </c>
      <c r="Z45" s="70">
        <f t="shared" si="8"/>
        <v>5352127</v>
      </c>
      <c r="AA45" s="70">
        <f t="shared" si="8"/>
        <v>19625948</v>
      </c>
      <c r="AB45" s="70">
        <f t="shared" si="8"/>
        <v>19625948</v>
      </c>
      <c r="AC45" s="70">
        <f t="shared" si="8"/>
        <v>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+JUNIO2021!K46</f>
        <v>3339360</v>
      </c>
      <c r="J46" s="38">
        <v>556560</v>
      </c>
      <c r="K46" s="38">
        <f t="shared" si="3"/>
        <v>3895920</v>
      </c>
      <c r="L46" s="38">
        <f>+JUNIO2021!N46</f>
        <v>3339360</v>
      </c>
      <c r="M46" s="38"/>
      <c r="N46" s="38">
        <f t="shared" si="4"/>
        <v>3339360</v>
      </c>
      <c r="O46" s="38">
        <f>+JUNIO2021!Q46</f>
        <v>3339360</v>
      </c>
      <c r="P46" s="38"/>
      <c r="Q46" s="38">
        <f t="shared" si="5"/>
        <v>3339360</v>
      </c>
      <c r="R46" s="39">
        <f t="shared" si="0"/>
        <v>2782800</v>
      </c>
      <c r="S46" s="40">
        <f t="shared" si="1"/>
        <v>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+JUNIO2021!K47</f>
        <v>0</v>
      </c>
      <c r="J47" s="38"/>
      <c r="K47" s="38">
        <f t="shared" si="3"/>
        <v>0</v>
      </c>
      <c r="L47" s="38">
        <f>+JUNIO2021!N47</f>
        <v>0</v>
      </c>
      <c r="M47" s="38"/>
      <c r="N47" s="38">
        <f t="shared" si="4"/>
        <v>0</v>
      </c>
      <c r="O47" s="38">
        <f>+JUNIO2021!Q47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+JUNIO2021!K48</f>
        <v>0</v>
      </c>
      <c r="J48" s="38"/>
      <c r="K48" s="38">
        <f t="shared" si="3"/>
        <v>0</v>
      </c>
      <c r="L48" s="38">
        <f>+JUNIO2021!N48</f>
        <v>0</v>
      </c>
      <c r="M48" s="38"/>
      <c r="N48" s="38">
        <f t="shared" si="4"/>
        <v>0</v>
      </c>
      <c r="O48" s="38">
        <f>+JUNIO2021!Q48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+JUNIO2021!K49</f>
        <v>0</v>
      </c>
      <c r="J49" s="38"/>
      <c r="K49" s="38">
        <f t="shared" si="3"/>
        <v>0</v>
      </c>
      <c r="L49" s="38">
        <f>+JUNIO2021!N49</f>
        <v>0</v>
      </c>
      <c r="M49" s="38"/>
      <c r="N49" s="38">
        <f t="shared" si="4"/>
        <v>0</v>
      </c>
      <c r="O49" s="38">
        <f>+JUNIO2021!Q49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+JUNIO2021!K50</f>
        <v>1572000</v>
      </c>
      <c r="J50" s="38">
        <v>262000</v>
      </c>
      <c r="K50" s="38">
        <f t="shared" si="3"/>
        <v>1834000</v>
      </c>
      <c r="L50" s="38">
        <f>+JUNIO2021!N50</f>
        <v>1572000</v>
      </c>
      <c r="M50" s="38"/>
      <c r="N50" s="38">
        <f t="shared" si="4"/>
        <v>1572000</v>
      </c>
      <c r="O50" s="38">
        <f>+JUNIO2021!Q50</f>
        <v>1572000</v>
      </c>
      <c r="P50" s="38"/>
      <c r="Q50" s="38">
        <f t="shared" si="5"/>
        <v>1572000</v>
      </c>
      <c r="R50" s="39">
        <f t="shared" si="0"/>
        <v>1310000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+JUNIO2021!K51</f>
        <v>11021909</v>
      </c>
      <c r="J51" s="29">
        <f>+J52+J57</f>
        <v>1056860</v>
      </c>
      <c r="K51" s="29">
        <f t="shared" si="3"/>
        <v>12078769</v>
      </c>
      <c r="L51" s="29">
        <f>+JUNIO2021!N51</f>
        <v>11021909</v>
      </c>
      <c r="M51" s="29">
        <f>+M52+M57</f>
        <v>0</v>
      </c>
      <c r="N51" s="29">
        <f t="shared" si="4"/>
        <v>11021909</v>
      </c>
      <c r="O51" s="29">
        <f>+JUNIO2021!Q51</f>
        <v>6884760</v>
      </c>
      <c r="P51" s="29">
        <f>+P52+P57</f>
        <v>0</v>
      </c>
      <c r="Q51" s="29">
        <f t="shared" si="5"/>
        <v>6884760</v>
      </c>
      <c r="R51" s="35">
        <f t="shared" si="0"/>
        <v>10261052</v>
      </c>
      <c r="S51" s="36">
        <f t="shared" si="1"/>
        <v>4137149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+JUNIO2021!K52</f>
        <v>0</v>
      </c>
      <c r="J52" s="38">
        <f>SUM(J53:J56)</f>
        <v>0</v>
      </c>
      <c r="K52" s="38">
        <f t="shared" si="3"/>
        <v>0</v>
      </c>
      <c r="L52" s="38">
        <f>+JUNIO2021!N52</f>
        <v>0</v>
      </c>
      <c r="M52" s="38">
        <f>SUM(M53:M56)</f>
        <v>0</v>
      </c>
      <c r="N52" s="38">
        <f t="shared" si="4"/>
        <v>0</v>
      </c>
      <c r="O52" s="38">
        <f>+JUNIO2021!Q52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+JUNIO2021!K53</f>
        <v>0</v>
      </c>
      <c r="J53" s="38"/>
      <c r="K53" s="38">
        <f t="shared" si="3"/>
        <v>0</v>
      </c>
      <c r="L53" s="38">
        <f>+JUNIO2021!N53</f>
        <v>0</v>
      </c>
      <c r="M53" s="38"/>
      <c r="N53" s="38">
        <f t="shared" si="4"/>
        <v>0</v>
      </c>
      <c r="O53" s="38">
        <f>+JUNIO2021!Q53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+JUNIO2021!K54</f>
        <v>0</v>
      </c>
      <c r="J54" s="38"/>
      <c r="K54" s="38">
        <f t="shared" si="3"/>
        <v>0</v>
      </c>
      <c r="L54" s="38">
        <f>+JUNIO2021!N54</f>
        <v>0</v>
      </c>
      <c r="M54" s="38"/>
      <c r="N54" s="38">
        <f t="shared" si="4"/>
        <v>0</v>
      </c>
      <c r="O54" s="38">
        <f>+JUNIO2021!Q54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+JUNIO2021!K55</f>
        <v>0</v>
      </c>
      <c r="J55" s="38"/>
      <c r="K55" s="38">
        <f t="shared" si="3"/>
        <v>0</v>
      </c>
      <c r="L55" s="38">
        <f>+JUNIO2021!N55</f>
        <v>0</v>
      </c>
      <c r="M55" s="38"/>
      <c r="N55" s="38">
        <f t="shared" si="4"/>
        <v>0</v>
      </c>
      <c r="O55" s="38">
        <f>+JUNIO2021!Q55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+JUNIO2021!K56</f>
        <v>0</v>
      </c>
      <c r="J56" s="38"/>
      <c r="K56" s="38">
        <f t="shared" si="3"/>
        <v>0</v>
      </c>
      <c r="L56" s="38">
        <f>+JUNIO2021!N56</f>
        <v>0</v>
      </c>
      <c r="M56" s="38"/>
      <c r="N56" s="38">
        <f t="shared" si="4"/>
        <v>0</v>
      </c>
      <c r="O56" s="38">
        <f>+JUNIO2021!Q56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+JUNIO2021!K57</f>
        <v>11021909</v>
      </c>
      <c r="J57" s="38">
        <f>SUM(J58:J65)</f>
        <v>1056860</v>
      </c>
      <c r="K57" s="38">
        <f t="shared" si="3"/>
        <v>12078769</v>
      </c>
      <c r="L57" s="38">
        <f>+JUNIO2021!N57</f>
        <v>11021909</v>
      </c>
      <c r="M57" s="38">
        <f>SUM(M58:M65)</f>
        <v>0</v>
      </c>
      <c r="N57" s="38">
        <f t="shared" si="4"/>
        <v>11021909</v>
      </c>
      <c r="O57" s="38">
        <f>+JUNIO2021!Q57</f>
        <v>6884760</v>
      </c>
      <c r="P57" s="38">
        <f>SUM(P58:P65)</f>
        <v>0</v>
      </c>
      <c r="Q57" s="38">
        <f t="shared" si="5"/>
        <v>6884760</v>
      </c>
      <c r="R57" s="39">
        <f t="shared" si="0"/>
        <v>10261052</v>
      </c>
      <c r="S57" s="40">
        <f t="shared" si="1"/>
        <v>4137149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+JUNIO2021!K58</f>
        <v>0</v>
      </c>
      <c r="J58" s="38"/>
      <c r="K58" s="38">
        <f t="shared" si="3"/>
        <v>0</v>
      </c>
      <c r="L58" s="38">
        <f>+JUNIO2021!N58</f>
        <v>0</v>
      </c>
      <c r="M58" s="38"/>
      <c r="N58" s="38">
        <f t="shared" si="4"/>
        <v>0</v>
      </c>
      <c r="O58" s="38">
        <f>+JUNIO2021!Q58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+JUNIO2021!K59</f>
        <v>4713960</v>
      </c>
      <c r="J59" s="38">
        <v>785660</v>
      </c>
      <c r="K59" s="38">
        <f t="shared" si="3"/>
        <v>5499620</v>
      </c>
      <c r="L59" s="38">
        <f>+JUNIO2021!N59</f>
        <v>4713960</v>
      </c>
      <c r="M59" s="38"/>
      <c r="N59" s="38">
        <f t="shared" si="4"/>
        <v>4713960</v>
      </c>
      <c r="O59" s="38">
        <f>+JUNIO2021!Q59</f>
        <v>4713960</v>
      </c>
      <c r="P59" s="38"/>
      <c r="Q59" s="38">
        <f t="shared" si="5"/>
        <v>4713960</v>
      </c>
      <c r="R59" s="39">
        <f t="shared" si="0"/>
        <v>3928300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+JUNIO2021!K60</f>
        <v>3693884</v>
      </c>
      <c r="J60" s="38"/>
      <c r="K60" s="38">
        <f t="shared" si="3"/>
        <v>3693884</v>
      </c>
      <c r="L60" s="38">
        <f>+JUNIO2021!N60</f>
        <v>3693884</v>
      </c>
      <c r="M60" s="38"/>
      <c r="N60" s="38">
        <f t="shared" si="4"/>
        <v>3693884</v>
      </c>
      <c r="O60" s="38">
        <f>+JUNIO2021!Q60</f>
        <v>0</v>
      </c>
      <c r="P60" s="38"/>
      <c r="Q60" s="38">
        <f t="shared" si="5"/>
        <v>0</v>
      </c>
      <c r="R60" s="39">
        <f t="shared" si="0"/>
        <v>3693885</v>
      </c>
      <c r="S60" s="40">
        <f t="shared" si="1"/>
        <v>3693884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+JUNIO2021!K61</f>
        <v>205800</v>
      </c>
      <c r="J61" s="38">
        <v>34300</v>
      </c>
      <c r="K61" s="38">
        <f t="shared" si="3"/>
        <v>240100</v>
      </c>
      <c r="L61" s="38">
        <f>+JUNIO2021!N61</f>
        <v>205800</v>
      </c>
      <c r="M61" s="38"/>
      <c r="N61" s="38">
        <f t="shared" si="4"/>
        <v>205800</v>
      </c>
      <c r="O61" s="38">
        <f>+JUNIO2021!Q61</f>
        <v>205800</v>
      </c>
      <c r="P61" s="38"/>
      <c r="Q61" s="38">
        <f t="shared" si="5"/>
        <v>205800</v>
      </c>
      <c r="R61" s="39">
        <f t="shared" si="0"/>
        <v>171500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+JUNIO2021!K62</f>
        <v>0</v>
      </c>
      <c r="J62" s="38"/>
      <c r="K62" s="38">
        <f t="shared" si="3"/>
        <v>0</v>
      </c>
      <c r="L62" s="38">
        <f>+JUNIO2021!N62</f>
        <v>0</v>
      </c>
      <c r="M62" s="38"/>
      <c r="N62" s="38">
        <f t="shared" si="4"/>
        <v>0</v>
      </c>
      <c r="O62" s="38">
        <f>+JUNIO2021!Q62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+JUNIO2021!K63</f>
        <v>1179000</v>
      </c>
      <c r="J63" s="38">
        <v>105900</v>
      </c>
      <c r="K63" s="38">
        <f t="shared" si="3"/>
        <v>1284900</v>
      </c>
      <c r="L63" s="38">
        <f>+JUNIO2021!N63</f>
        <v>1179000</v>
      </c>
      <c r="M63" s="38"/>
      <c r="N63" s="38">
        <f t="shared" si="4"/>
        <v>1179000</v>
      </c>
      <c r="O63" s="38">
        <f>+JUNIO2021!Q63</f>
        <v>1179000</v>
      </c>
      <c r="P63" s="38"/>
      <c r="Q63" s="38">
        <f t="shared" si="5"/>
        <v>1179000</v>
      </c>
      <c r="R63" s="39">
        <f t="shared" si="0"/>
        <v>483600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+JUNIO2021!K64</f>
        <v>786000</v>
      </c>
      <c r="J64" s="38">
        <v>131000</v>
      </c>
      <c r="K64" s="38">
        <f t="shared" si="3"/>
        <v>917000</v>
      </c>
      <c r="L64" s="38">
        <f>+JUNIO2021!N64</f>
        <v>786000</v>
      </c>
      <c r="M64" s="38"/>
      <c r="N64" s="38">
        <f t="shared" si="4"/>
        <v>786000</v>
      </c>
      <c r="O64" s="38">
        <f>+JUNIO2021!Q64</f>
        <v>786000</v>
      </c>
      <c r="P64" s="38"/>
      <c r="Q64" s="38">
        <f t="shared" si="5"/>
        <v>786000</v>
      </c>
      <c r="R64" s="39">
        <f t="shared" si="0"/>
        <v>1244500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+JUNIO2021!K65</f>
        <v>443265</v>
      </c>
      <c r="J65" s="38"/>
      <c r="K65" s="38">
        <f t="shared" si="3"/>
        <v>443265</v>
      </c>
      <c r="L65" s="38">
        <f>+JUNIO2021!N65</f>
        <v>443265</v>
      </c>
      <c r="M65" s="38"/>
      <c r="N65" s="38">
        <f t="shared" si="4"/>
        <v>443265</v>
      </c>
      <c r="O65" s="38">
        <f>+JUNIO2021!Q65</f>
        <v>0</v>
      </c>
      <c r="P65" s="38"/>
      <c r="Q65" s="38">
        <f t="shared" si="5"/>
        <v>0</v>
      </c>
      <c r="R65" s="39">
        <f t="shared" si="0"/>
        <v>739267</v>
      </c>
      <c r="S65" s="40">
        <f t="shared" si="1"/>
        <v>443265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27683268</v>
      </c>
      <c r="F66" s="29">
        <f>+F67+F87+F91+F105</f>
        <v>0</v>
      </c>
      <c r="G66" s="29">
        <f>+G67+G87+G91+G105</f>
        <v>23782088</v>
      </c>
      <c r="H66" s="65">
        <f t="shared" si="2"/>
        <v>954405768.75999999</v>
      </c>
      <c r="I66" s="29">
        <f>+JUNIO2021!K66</f>
        <v>738434791</v>
      </c>
      <c r="J66" s="29">
        <f>+J67+J87+J91+J105</f>
        <v>55442960</v>
      </c>
      <c r="K66" s="29">
        <f t="shared" si="3"/>
        <v>793877751</v>
      </c>
      <c r="L66" s="29">
        <f>+JUNIO2021!N66</f>
        <v>359323792</v>
      </c>
      <c r="M66" s="29">
        <f>+M67+M87+M91+M105</f>
        <v>54476700</v>
      </c>
      <c r="N66" s="29">
        <f t="shared" si="4"/>
        <v>413800492</v>
      </c>
      <c r="O66" s="29">
        <f>+JUNIO2021!Q66</f>
        <v>352055679</v>
      </c>
      <c r="P66" s="29">
        <f>+P67+P87+P91+P105</f>
        <v>54476700</v>
      </c>
      <c r="Q66" s="29">
        <f t="shared" si="5"/>
        <v>406532379</v>
      </c>
      <c r="R66" s="35">
        <f t="shared" si="0"/>
        <v>160528017.75999999</v>
      </c>
      <c r="S66" s="36">
        <f t="shared" si="1"/>
        <v>7268113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10592326</v>
      </c>
      <c r="H67" s="65">
        <f t="shared" si="2"/>
        <v>66655252</v>
      </c>
      <c r="I67" s="29">
        <f>+JUNIO2021!K67</f>
        <v>35820462</v>
      </c>
      <c r="J67" s="29">
        <f>+J68+J69+J70+J71</f>
        <v>3526700</v>
      </c>
      <c r="K67" s="29">
        <f t="shared" si="3"/>
        <v>39347162</v>
      </c>
      <c r="L67" s="29">
        <f>+JUNIO2021!N67</f>
        <v>35820462</v>
      </c>
      <c r="M67" s="29">
        <f>+M68+M69+M70+M71</f>
        <v>3526700</v>
      </c>
      <c r="N67" s="29">
        <f t="shared" si="4"/>
        <v>39347162</v>
      </c>
      <c r="O67" s="29">
        <f>+JUNIO2021!Q67</f>
        <v>32379481</v>
      </c>
      <c r="P67" s="29">
        <f>+P68+P69+P70+P71</f>
        <v>3526700</v>
      </c>
      <c r="Q67" s="29">
        <f t="shared" si="5"/>
        <v>35906181</v>
      </c>
      <c r="R67" s="35">
        <f t="shared" si="0"/>
        <v>27308090</v>
      </c>
      <c r="S67" s="36">
        <f t="shared" si="1"/>
        <v>3440981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+JUNIO2021!K68</f>
        <v>23582800</v>
      </c>
      <c r="J68" s="38">
        <v>3526700</v>
      </c>
      <c r="K68" s="38">
        <f t="shared" si="3"/>
        <v>27109500</v>
      </c>
      <c r="L68" s="38">
        <f>+JUNIO2021!N68</f>
        <v>23582800</v>
      </c>
      <c r="M68" s="38">
        <v>3526700</v>
      </c>
      <c r="N68" s="38">
        <f t="shared" si="4"/>
        <v>27109500</v>
      </c>
      <c r="O68" s="38">
        <f>+JUNIO2021!Q68</f>
        <v>23582800</v>
      </c>
      <c r="P68" s="38">
        <v>3526700</v>
      </c>
      <c r="Q68" s="38">
        <f t="shared" si="5"/>
        <v>27109500</v>
      </c>
      <c r="R68" s="39">
        <f t="shared" si="0"/>
        <v>19154174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+JUNIO2021!K69</f>
        <v>6900000</v>
      </c>
      <c r="J69" s="38"/>
      <c r="K69" s="38">
        <f t="shared" si="3"/>
        <v>6900000</v>
      </c>
      <c r="L69" s="38">
        <f>+JUNIO2021!N69</f>
        <v>6900000</v>
      </c>
      <c r="M69" s="38"/>
      <c r="N69" s="38">
        <f t="shared" si="4"/>
        <v>6900000</v>
      </c>
      <c r="O69" s="38">
        <f>+JUNIO2021!Q69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+JUNIO2021!K70</f>
        <v>0</v>
      </c>
      <c r="J70" s="38"/>
      <c r="K70" s="38">
        <f t="shared" si="3"/>
        <v>0</v>
      </c>
      <c r="L70" s="38">
        <f>+JUNIO2021!N70</f>
        <v>0</v>
      </c>
      <c r="M70" s="38"/>
      <c r="N70" s="38">
        <f t="shared" si="4"/>
        <v>0</v>
      </c>
      <c r="O70" s="38">
        <f>+JUNIO2021!Q70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+JUNIO2021!K71</f>
        <v>5337662</v>
      </c>
      <c r="J71" s="38">
        <f>J72+J73+J74+J75+J76+J77+J78+J79+J80+J81+J82+J83+J84+J85</f>
        <v>0</v>
      </c>
      <c r="K71" s="38">
        <f t="shared" si="3"/>
        <v>5337662</v>
      </c>
      <c r="L71" s="38">
        <f>+JUNIO2021!N71</f>
        <v>5337662</v>
      </c>
      <c r="M71" s="38">
        <f>M72+M73+M74+M75+M76+M77+M78+M79+M80+M81+M82+M83+M84+M85</f>
        <v>0</v>
      </c>
      <c r="N71" s="38">
        <f t="shared" si="4"/>
        <v>5337662</v>
      </c>
      <c r="O71" s="38">
        <f>+JUNIO2021!Q71</f>
        <v>1896681</v>
      </c>
      <c r="P71" s="38">
        <f>P72+P73+P74+P75+P76+P77+P78+P79+P80+P81+P82+P83+P84+P85</f>
        <v>0</v>
      </c>
      <c r="Q71" s="38">
        <f t="shared" si="5"/>
        <v>1896681</v>
      </c>
      <c r="R71" s="39">
        <f t="shared" si="0"/>
        <v>8053916</v>
      </c>
      <c r="S71" s="40">
        <f t="shared" si="1"/>
        <v>3440981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+JUNIO2021!K72</f>
        <v>1293124</v>
      </c>
      <c r="J72" s="38"/>
      <c r="K72" s="38">
        <f t="shared" si="3"/>
        <v>1293124</v>
      </c>
      <c r="L72" s="38">
        <f>+JUNIO2021!N72</f>
        <v>1293124</v>
      </c>
      <c r="M72" s="38"/>
      <c r="N72" s="38">
        <f t="shared" si="4"/>
        <v>1293124</v>
      </c>
      <c r="O72" s="38">
        <f>+JUNIO2021!Q72</f>
        <v>215521</v>
      </c>
      <c r="P72" s="38"/>
      <c r="Q72" s="38">
        <f t="shared" si="5"/>
        <v>215521</v>
      </c>
      <c r="R72" s="39">
        <f t="shared" si="0"/>
        <v>1293123</v>
      </c>
      <c r="S72" s="40">
        <f t="shared" si="1"/>
        <v>1077603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+JUNIO2021!K73</f>
        <v>0</v>
      </c>
      <c r="J73" s="38"/>
      <c r="K73" s="38">
        <f t="shared" si="3"/>
        <v>0</v>
      </c>
      <c r="L73" s="38">
        <f>+JUNIO2021!N73</f>
        <v>0</v>
      </c>
      <c r="M73" s="38"/>
      <c r="N73" s="38">
        <f t="shared" si="4"/>
        <v>0</v>
      </c>
      <c r="O73" s="38">
        <f>+JUNIO2021!Q73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+JUNIO2021!K74</f>
        <v>1002411</v>
      </c>
      <c r="J74" s="38"/>
      <c r="K74" s="38">
        <f t="shared" si="3"/>
        <v>1002411</v>
      </c>
      <c r="L74" s="38">
        <f>+JUNIO2021!N74</f>
        <v>1002411</v>
      </c>
      <c r="M74" s="38"/>
      <c r="N74" s="38">
        <f t="shared" si="4"/>
        <v>1002411</v>
      </c>
      <c r="O74" s="38">
        <f>+JUNIO2021!Q74</f>
        <v>267681</v>
      </c>
      <c r="P74" s="38"/>
      <c r="Q74" s="38">
        <f t="shared" si="5"/>
        <v>267681</v>
      </c>
      <c r="R74" s="39">
        <f t="shared" si="0"/>
        <v>1456384</v>
      </c>
      <c r="S74" s="40">
        <f t="shared" si="1"/>
        <v>734730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+JUNIO2021!K75</f>
        <v>0</v>
      </c>
      <c r="J75" s="38"/>
      <c r="K75" s="38">
        <f t="shared" si="3"/>
        <v>0</v>
      </c>
      <c r="L75" s="38">
        <f>+JUNIO2021!N75</f>
        <v>0</v>
      </c>
      <c r="M75" s="38"/>
      <c r="N75" s="38">
        <f t="shared" si="4"/>
        <v>0</v>
      </c>
      <c r="O75" s="38">
        <f>+JUNIO2021!Q75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+JUNIO2021!K76</f>
        <v>131015</v>
      </c>
      <c r="J76" s="38"/>
      <c r="K76" s="38">
        <f t="shared" si="3"/>
        <v>131015</v>
      </c>
      <c r="L76" s="38">
        <f>+JUNIO2021!N76</f>
        <v>131015</v>
      </c>
      <c r="M76" s="38"/>
      <c r="N76" s="38">
        <f t="shared" si="4"/>
        <v>131015</v>
      </c>
      <c r="O76" s="38">
        <f>+JUNIO2021!Q76</f>
        <v>33052</v>
      </c>
      <c r="P76" s="38"/>
      <c r="Q76" s="38">
        <f t="shared" si="5"/>
        <v>33052</v>
      </c>
      <c r="R76" s="39">
        <f t="shared" ref="R76:R141" si="10">+H76-K76</f>
        <v>184851</v>
      </c>
      <c r="S76" s="40">
        <f t="shared" ref="S76:S141" si="11">+N76-Q76</f>
        <v>97963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+JUNIO2021!K77</f>
        <v>463623</v>
      </c>
      <c r="J77" s="38"/>
      <c r="K77" s="38">
        <f t="shared" ref="K77:K142" si="13">+I77+J77</f>
        <v>463623</v>
      </c>
      <c r="L77" s="38">
        <f>+JUNIO2021!N77</f>
        <v>463623</v>
      </c>
      <c r="M77" s="38"/>
      <c r="N77" s="38">
        <f t="shared" ref="N77:N142" si="14">+L77+M77</f>
        <v>463623</v>
      </c>
      <c r="O77" s="38">
        <f>+JUNIO2021!Q77</f>
        <v>463623</v>
      </c>
      <c r="P77" s="38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+JUNIO2021!K78</f>
        <v>2088353</v>
      </c>
      <c r="J78" s="38"/>
      <c r="K78" s="38">
        <f t="shared" si="13"/>
        <v>2088353</v>
      </c>
      <c r="L78" s="38">
        <f>+JUNIO2021!N78</f>
        <v>2088353</v>
      </c>
      <c r="M78" s="38"/>
      <c r="N78" s="38">
        <f t="shared" si="14"/>
        <v>2088353</v>
      </c>
      <c r="O78" s="38">
        <f>+JUNIO2021!Q78</f>
        <v>557668</v>
      </c>
      <c r="P78" s="38"/>
      <c r="Q78" s="38">
        <f t="shared" si="15"/>
        <v>557668</v>
      </c>
      <c r="R78" s="39">
        <f t="shared" si="10"/>
        <v>3092067</v>
      </c>
      <c r="S78" s="40">
        <f t="shared" si="11"/>
        <v>1530685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+JUNIO2021!K79</f>
        <v>0</v>
      </c>
      <c r="J79" s="38"/>
      <c r="K79" s="38">
        <f t="shared" si="13"/>
        <v>0</v>
      </c>
      <c r="L79" s="38">
        <f>+JUNIO2021!N79</f>
        <v>0</v>
      </c>
      <c r="M79" s="38"/>
      <c r="N79" s="38">
        <f t="shared" si="14"/>
        <v>0</v>
      </c>
      <c r="O79" s="38">
        <f>+JUNIO2021!Q79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+JUNIO2021!K80</f>
        <v>146228</v>
      </c>
      <c r="J80" s="38"/>
      <c r="K80" s="38">
        <f t="shared" si="13"/>
        <v>146228</v>
      </c>
      <c r="L80" s="38">
        <f>+JUNIO2021!N80</f>
        <v>146228</v>
      </c>
      <c r="M80" s="38"/>
      <c r="N80" s="38">
        <f t="shared" si="14"/>
        <v>146228</v>
      </c>
      <c r="O80" s="38">
        <f>+JUNIO2021!Q80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+JUNIO2021!K81</f>
        <v>212908</v>
      </c>
      <c r="J81" s="38"/>
      <c r="K81" s="38">
        <f t="shared" si="13"/>
        <v>212908</v>
      </c>
      <c r="L81" s="38">
        <f>+JUNIO2021!N81</f>
        <v>212908</v>
      </c>
      <c r="M81" s="38"/>
      <c r="N81" s="38">
        <f t="shared" si="14"/>
        <v>212908</v>
      </c>
      <c r="O81" s="38">
        <f>+JUNIO2021!Q81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+JUNIO2021!K82</f>
        <v>0</v>
      </c>
      <c r="J82" s="38"/>
      <c r="K82" s="38">
        <f t="shared" si="13"/>
        <v>0</v>
      </c>
      <c r="L82" s="38">
        <f>+JUNIO2021!N82</f>
        <v>0</v>
      </c>
      <c r="M82" s="38"/>
      <c r="N82" s="38">
        <f t="shared" si="14"/>
        <v>0</v>
      </c>
      <c r="O82" s="38">
        <f>+JUNIO2021!Q82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+JUNIO2021!K83</f>
        <v>0</v>
      </c>
      <c r="J83" s="38"/>
      <c r="K83" s="38">
        <f t="shared" si="13"/>
        <v>0</v>
      </c>
      <c r="L83" s="38">
        <f>+JUNIO2021!N83</f>
        <v>0</v>
      </c>
      <c r="M83" s="38"/>
      <c r="N83" s="38">
        <f t="shared" si="14"/>
        <v>0</v>
      </c>
      <c r="O83" s="38">
        <f>+JUNIO2021!Q83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+JUNIO2021!K84</f>
        <v>0</v>
      </c>
      <c r="J84" s="38"/>
      <c r="K84" s="38">
        <f t="shared" si="13"/>
        <v>0</v>
      </c>
      <c r="L84" s="38">
        <f>+JUNIO2021!N84</f>
        <v>0</v>
      </c>
      <c r="M84" s="38"/>
      <c r="N84" s="38">
        <f t="shared" si="14"/>
        <v>0</v>
      </c>
      <c r="O84" s="38">
        <f>+JUNIO2021!Q84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+JUNIO2021!K85</f>
        <v>0</v>
      </c>
      <c r="J85" s="38">
        <f>J86</f>
        <v>0</v>
      </c>
      <c r="K85" s="38">
        <f t="shared" si="13"/>
        <v>0</v>
      </c>
      <c r="L85" s="38">
        <f>+JUNIO2021!N85</f>
        <v>0</v>
      </c>
      <c r="M85" s="38">
        <f>M86</f>
        <v>0</v>
      </c>
      <c r="N85" s="38">
        <f t="shared" si="14"/>
        <v>0</v>
      </c>
      <c r="O85" s="38">
        <f>+JUNIO2021!Q85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+JUNIO2021!K86</f>
        <v>0</v>
      </c>
      <c r="J86" s="38"/>
      <c r="K86" s="38">
        <f t="shared" si="13"/>
        <v>0</v>
      </c>
      <c r="L86" s="38">
        <f>+JUNIO2021!N86</f>
        <v>0</v>
      </c>
      <c r="M86" s="38"/>
      <c r="N86" s="38">
        <f t="shared" si="14"/>
        <v>0</v>
      </c>
      <c r="O86" s="38">
        <f>+JUNIO2021!Q86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8140000</v>
      </c>
      <c r="H87" s="65">
        <f t="shared" si="12"/>
        <v>866264985.75999999</v>
      </c>
      <c r="I87" s="29">
        <f>+JUNIO2021!K87</f>
        <v>692675242</v>
      </c>
      <c r="J87" s="29">
        <f>SUM(J88:J90)</f>
        <v>50699000</v>
      </c>
      <c r="K87" s="29">
        <f t="shared" si="13"/>
        <v>743374242</v>
      </c>
      <c r="L87" s="29">
        <f>+JUNIO2021!N87</f>
        <v>313564243</v>
      </c>
      <c r="M87" s="29">
        <f>SUM(M88:M90)</f>
        <v>50950000</v>
      </c>
      <c r="N87" s="29">
        <f t="shared" si="14"/>
        <v>364514243</v>
      </c>
      <c r="O87" s="29">
        <f>+JUNIO2021!Q87</f>
        <v>311504798</v>
      </c>
      <c r="P87" s="29">
        <f>SUM(P88:P90)</f>
        <v>50950000</v>
      </c>
      <c r="Q87" s="29">
        <f t="shared" si="15"/>
        <v>362454798</v>
      </c>
      <c r="R87" s="35">
        <f t="shared" si="10"/>
        <v>122890743.75999999</v>
      </c>
      <c r="S87" s="36">
        <f t="shared" si="11"/>
        <v>2059445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+JUNIO2021!K88</f>
        <v>0</v>
      </c>
      <c r="J88" s="38"/>
      <c r="K88" s="38">
        <f t="shared" si="13"/>
        <v>0</v>
      </c>
      <c r="L88" s="38">
        <f>+JUNIO2021!N88</f>
        <v>0</v>
      </c>
      <c r="M88" s="38"/>
      <c r="N88" s="38">
        <f t="shared" si="14"/>
        <v>0</v>
      </c>
      <c r="O88" s="38">
        <f>+JUNIO2021!Q88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v>5000000</v>
      </c>
      <c r="H89" s="64">
        <f t="shared" si="12"/>
        <v>405404985.75999999</v>
      </c>
      <c r="I89" s="38">
        <f>+JUNIO2021!K89</f>
        <v>305525242</v>
      </c>
      <c r="J89" s="38">
        <v>5904000</v>
      </c>
      <c r="K89" s="38">
        <f t="shared" si="13"/>
        <v>311429242</v>
      </c>
      <c r="L89" s="38">
        <f>+JUNIO2021!N89</f>
        <v>159384798</v>
      </c>
      <c r="M89" s="38">
        <v>27490000</v>
      </c>
      <c r="N89" s="38">
        <f t="shared" si="14"/>
        <v>186874798</v>
      </c>
      <c r="O89" s="38">
        <f>+JUNIO2021!Q89</f>
        <v>159384798</v>
      </c>
      <c r="P89" s="38">
        <v>27490000</v>
      </c>
      <c r="Q89" s="38">
        <f t="shared" si="15"/>
        <v>186874798</v>
      </c>
      <c r="R89" s="39">
        <f t="shared" si="10"/>
        <v>93975743.75999999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+JUNIO2021!K90</f>
        <v>387150000</v>
      </c>
      <c r="J90" s="38">
        <v>44795000</v>
      </c>
      <c r="K90" s="38">
        <f t="shared" si="13"/>
        <v>431945000</v>
      </c>
      <c r="L90" s="38">
        <f>+JUNIO2021!N90</f>
        <v>154179445</v>
      </c>
      <c r="M90" s="38">
        <v>23460000</v>
      </c>
      <c r="N90" s="38">
        <f t="shared" si="14"/>
        <v>177639445</v>
      </c>
      <c r="O90" s="38">
        <f>+JUNIO2021!Q90</f>
        <v>152120000</v>
      </c>
      <c r="P90" s="38">
        <v>23460000</v>
      </c>
      <c r="Q90" s="38">
        <f t="shared" si="15"/>
        <v>175580000</v>
      </c>
      <c r="R90" s="39">
        <f t="shared" si="10"/>
        <v>28915000</v>
      </c>
      <c r="S90" s="40">
        <f t="shared" si="11"/>
        <v>2059445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+JUNIO2021!K91</f>
        <v>3544771</v>
      </c>
      <c r="J91" s="29">
        <f>+J92+J98</f>
        <v>440930</v>
      </c>
      <c r="K91" s="29">
        <f t="shared" si="13"/>
        <v>3985701</v>
      </c>
      <c r="L91" s="29">
        <f>+JUNIO2021!N91</f>
        <v>3544771</v>
      </c>
      <c r="M91" s="29">
        <f>+M92+M98</f>
        <v>0</v>
      </c>
      <c r="N91" s="29">
        <f t="shared" si="14"/>
        <v>3544771</v>
      </c>
      <c r="O91" s="29">
        <f>+JUNIO2021!Q91</f>
        <v>3544771</v>
      </c>
      <c r="P91" s="29">
        <f>+P92+P98</f>
        <v>0</v>
      </c>
      <c r="Q91" s="29">
        <f t="shared" si="15"/>
        <v>3544771</v>
      </c>
      <c r="R91" s="35">
        <f t="shared" si="10"/>
        <v>2758645</v>
      </c>
      <c r="S91" s="36">
        <f t="shared" si="11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+JUNIO2021!K92</f>
        <v>0</v>
      </c>
      <c r="J92" s="38">
        <f>SUM(J93:J97)</f>
        <v>0</v>
      </c>
      <c r="K92" s="38">
        <f t="shared" si="13"/>
        <v>0</v>
      </c>
      <c r="L92" s="38">
        <f>+JUNIO2021!N92</f>
        <v>0</v>
      </c>
      <c r="M92" s="38">
        <f>SUM(M93:M97)</f>
        <v>0</v>
      </c>
      <c r="N92" s="38">
        <f t="shared" si="14"/>
        <v>0</v>
      </c>
      <c r="O92" s="38">
        <f>+JUNIO2021!Q92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+JUNIO2021!K93</f>
        <v>0</v>
      </c>
      <c r="J93" s="38"/>
      <c r="K93" s="38">
        <f t="shared" si="13"/>
        <v>0</v>
      </c>
      <c r="L93" s="38">
        <f>+JUNIO2021!N93</f>
        <v>0</v>
      </c>
      <c r="M93" s="38"/>
      <c r="N93" s="38">
        <f t="shared" si="14"/>
        <v>0</v>
      </c>
      <c r="O93" s="38">
        <f>+JUNIO2021!Q93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+JUNIO2021!K94</f>
        <v>0</v>
      </c>
      <c r="J94" s="38"/>
      <c r="K94" s="38">
        <f t="shared" si="13"/>
        <v>0</v>
      </c>
      <c r="L94" s="38">
        <f>+JUNIO2021!N94</f>
        <v>0</v>
      </c>
      <c r="M94" s="38"/>
      <c r="N94" s="38">
        <f t="shared" si="14"/>
        <v>0</v>
      </c>
      <c r="O94" s="38">
        <f>+JUNIO2021!Q94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+JUNIO2021!K95</f>
        <v>0</v>
      </c>
      <c r="J95" s="38"/>
      <c r="K95" s="38">
        <f t="shared" si="13"/>
        <v>0</v>
      </c>
      <c r="L95" s="38">
        <f>+JUNIO2021!N95</f>
        <v>0</v>
      </c>
      <c r="M95" s="38"/>
      <c r="N95" s="38">
        <f t="shared" si="14"/>
        <v>0</v>
      </c>
      <c r="O95" s="38">
        <f>+JUNIO2021!Q95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+JUNIO2021!K96</f>
        <v>0</v>
      </c>
      <c r="J96" s="38"/>
      <c r="K96" s="38">
        <f t="shared" si="13"/>
        <v>0</v>
      </c>
      <c r="L96" s="38">
        <f>+JUNIO2021!N96</f>
        <v>0</v>
      </c>
      <c r="M96" s="38"/>
      <c r="N96" s="38">
        <f t="shared" si="14"/>
        <v>0</v>
      </c>
      <c r="O96" s="38">
        <f>+JUNIO2021!Q96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+JUNIO2021!K97</f>
        <v>0</v>
      </c>
      <c r="J97" s="38"/>
      <c r="K97" s="38">
        <f t="shared" si="13"/>
        <v>0</v>
      </c>
      <c r="L97" s="38">
        <f>+JUNIO2021!N97</f>
        <v>0</v>
      </c>
      <c r="M97" s="38"/>
      <c r="N97" s="38">
        <f t="shared" si="14"/>
        <v>0</v>
      </c>
      <c r="O97" s="38">
        <f>+JUNIO2021!Q97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+JUNIO2021!K98</f>
        <v>3544771</v>
      </c>
      <c r="J98" s="37">
        <f>SUM(J99:J104)</f>
        <v>440930</v>
      </c>
      <c r="K98" s="38">
        <f t="shared" si="13"/>
        <v>3985701</v>
      </c>
      <c r="L98" s="38">
        <f>+JUNIO2021!N98</f>
        <v>3544771</v>
      </c>
      <c r="M98" s="37">
        <f>SUM(M99:M104)</f>
        <v>0</v>
      </c>
      <c r="N98" s="38">
        <f t="shared" si="14"/>
        <v>3544771</v>
      </c>
      <c r="O98" s="38">
        <f>+JUNIO2021!Q98</f>
        <v>3544771</v>
      </c>
      <c r="P98" s="37">
        <f>SUM(P99:P104)</f>
        <v>0</v>
      </c>
      <c r="Q98" s="38">
        <f t="shared" si="15"/>
        <v>3544771</v>
      </c>
      <c r="R98" s="39">
        <f t="shared" si="10"/>
        <v>2758645</v>
      </c>
      <c r="S98" s="40">
        <f t="shared" si="11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+JUNIO2021!K99</f>
        <v>2005080</v>
      </c>
      <c r="J99" s="38">
        <v>299830</v>
      </c>
      <c r="K99" s="38">
        <f t="shared" si="13"/>
        <v>2304910</v>
      </c>
      <c r="L99" s="38">
        <f>+JUNIO2021!N99</f>
        <v>2005080</v>
      </c>
      <c r="M99" s="38"/>
      <c r="N99" s="38">
        <f t="shared" si="14"/>
        <v>2005080</v>
      </c>
      <c r="O99" s="38">
        <f>+JUNIO2021!Q99</f>
        <v>2005080</v>
      </c>
      <c r="P99" s="38"/>
      <c r="Q99" s="38">
        <f t="shared" si="15"/>
        <v>2005080</v>
      </c>
      <c r="R99" s="39">
        <f t="shared" si="10"/>
        <v>1499150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+JUNIO2021!K100</f>
        <v>290900</v>
      </c>
      <c r="J100" s="38"/>
      <c r="K100" s="38">
        <f t="shared" si="13"/>
        <v>290900</v>
      </c>
      <c r="L100" s="38">
        <f>+JUNIO2021!N100</f>
        <v>290900</v>
      </c>
      <c r="M100" s="38"/>
      <c r="N100" s="38">
        <f t="shared" si="14"/>
        <v>290900</v>
      </c>
      <c r="O100" s="38">
        <f>+JUNIO2021!Q100</f>
        <v>290900</v>
      </c>
      <c r="P100" s="38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+JUNIO2021!K101</f>
        <v>272492</v>
      </c>
      <c r="J101" s="38"/>
      <c r="K101" s="38">
        <f t="shared" si="13"/>
        <v>272492</v>
      </c>
      <c r="L101" s="38">
        <f>+JUNIO2021!N101</f>
        <v>272492</v>
      </c>
      <c r="M101" s="38"/>
      <c r="N101" s="38">
        <f t="shared" si="14"/>
        <v>272492</v>
      </c>
      <c r="O101" s="38">
        <f>+JUNIO2021!Q101</f>
        <v>272492</v>
      </c>
      <c r="P101" s="38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+JUNIO2021!K102</f>
        <v>0</v>
      </c>
      <c r="J102" s="38"/>
      <c r="K102" s="38">
        <f t="shared" si="13"/>
        <v>0</v>
      </c>
      <c r="L102" s="38">
        <f>+JUNIO2021!N102</f>
        <v>0</v>
      </c>
      <c r="M102" s="38"/>
      <c r="N102" s="38">
        <f t="shared" si="14"/>
        <v>0</v>
      </c>
      <c r="O102" s="38">
        <f>+JUNIO2021!Q102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+JUNIO2021!K103</f>
        <v>943600</v>
      </c>
      <c r="J103" s="38">
        <v>141100</v>
      </c>
      <c r="K103" s="38">
        <f t="shared" si="13"/>
        <v>1084700</v>
      </c>
      <c r="L103" s="38">
        <f>+JUNIO2021!N103</f>
        <v>943600</v>
      </c>
      <c r="M103" s="38"/>
      <c r="N103" s="38">
        <f t="shared" si="14"/>
        <v>943600</v>
      </c>
      <c r="O103" s="38">
        <f>+JUNIO2021!Q103</f>
        <v>943600</v>
      </c>
      <c r="P103" s="38"/>
      <c r="Q103" s="38">
        <f t="shared" si="15"/>
        <v>943600</v>
      </c>
      <c r="R103" s="39">
        <f t="shared" si="10"/>
        <v>1096000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+JUNIO2021!K104</f>
        <v>32699</v>
      </c>
      <c r="J104" s="38"/>
      <c r="K104" s="38">
        <f t="shared" si="13"/>
        <v>32699</v>
      </c>
      <c r="L104" s="38">
        <f>+JUNIO2021!N104</f>
        <v>32699</v>
      </c>
      <c r="M104" s="38"/>
      <c r="N104" s="38">
        <f t="shared" si="14"/>
        <v>32699</v>
      </c>
      <c r="O104" s="38">
        <f>+JUNIO2021!Q104</f>
        <v>32699</v>
      </c>
      <c r="P104" s="38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+JUNIO2021!K105</f>
        <v>6394316</v>
      </c>
      <c r="J105" s="29">
        <f>+J106+J111</f>
        <v>776330</v>
      </c>
      <c r="K105" s="29">
        <f t="shared" si="13"/>
        <v>7170646</v>
      </c>
      <c r="L105" s="29">
        <f>+JUNIO2021!N105</f>
        <v>6394316</v>
      </c>
      <c r="M105" s="29">
        <f>+M106+M111</f>
        <v>0</v>
      </c>
      <c r="N105" s="29">
        <f t="shared" si="14"/>
        <v>6394316</v>
      </c>
      <c r="O105" s="29">
        <f>+JUNIO2021!Q105</f>
        <v>4626629</v>
      </c>
      <c r="P105" s="29">
        <f>+P106+P111</f>
        <v>0</v>
      </c>
      <c r="Q105" s="29">
        <f t="shared" si="15"/>
        <v>4626629</v>
      </c>
      <c r="R105" s="35">
        <f t="shared" si="10"/>
        <v>7570539</v>
      </c>
      <c r="S105" s="36">
        <f t="shared" si="11"/>
        <v>1767687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+JUNIO2021!K106</f>
        <v>0</v>
      </c>
      <c r="J106" s="38">
        <f>SUM(J107:J110)</f>
        <v>0</v>
      </c>
      <c r="K106" s="38">
        <f t="shared" si="13"/>
        <v>0</v>
      </c>
      <c r="L106" s="38">
        <f>+JUNIO2021!N106</f>
        <v>0</v>
      </c>
      <c r="M106" s="38">
        <f>SUM(M107:M110)</f>
        <v>0</v>
      </c>
      <c r="N106" s="38">
        <f t="shared" si="14"/>
        <v>0</v>
      </c>
      <c r="O106" s="38">
        <f>+JUNIO2021!Q106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+JUNIO2021!K107</f>
        <v>0</v>
      </c>
      <c r="J107" s="38"/>
      <c r="K107" s="38">
        <f t="shared" si="13"/>
        <v>0</v>
      </c>
      <c r="L107" s="38">
        <f>+JUNIO2021!N107</f>
        <v>0</v>
      </c>
      <c r="M107" s="38"/>
      <c r="N107" s="38">
        <f t="shared" si="14"/>
        <v>0</v>
      </c>
      <c r="O107" s="38">
        <f>+JUNIO2021!Q107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+JUNIO2021!K108</f>
        <v>0</v>
      </c>
      <c r="J108" s="38"/>
      <c r="K108" s="38">
        <f t="shared" si="13"/>
        <v>0</v>
      </c>
      <c r="L108" s="38">
        <f>+JUNIO2021!N108</f>
        <v>0</v>
      </c>
      <c r="M108" s="38"/>
      <c r="N108" s="38">
        <f t="shared" si="14"/>
        <v>0</v>
      </c>
      <c r="O108" s="38">
        <f>+JUNIO2021!Q108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+JUNIO2021!K109</f>
        <v>0</v>
      </c>
      <c r="J109" s="38"/>
      <c r="K109" s="38">
        <f t="shared" si="13"/>
        <v>0</v>
      </c>
      <c r="L109" s="38">
        <f>+JUNIO2021!N109</f>
        <v>0</v>
      </c>
      <c r="M109" s="38"/>
      <c r="N109" s="38">
        <f t="shared" si="14"/>
        <v>0</v>
      </c>
      <c r="O109" s="38">
        <f>+JUNIO2021!Q109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+JUNIO2021!K110</f>
        <v>0</v>
      </c>
      <c r="J110" s="38"/>
      <c r="K110" s="38">
        <f t="shared" si="13"/>
        <v>0</v>
      </c>
      <c r="L110" s="38">
        <f>+JUNIO2021!N110</f>
        <v>0</v>
      </c>
      <c r="M110" s="38"/>
      <c r="N110" s="38">
        <f t="shared" si="14"/>
        <v>0</v>
      </c>
      <c r="O110" s="38">
        <f>+JUNIO2021!Q110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+JUNIO2021!K111</f>
        <v>6394316</v>
      </c>
      <c r="J111" s="38">
        <f>SUM(J112:J119)</f>
        <v>776330</v>
      </c>
      <c r="K111" s="38">
        <f t="shared" si="13"/>
        <v>7170646</v>
      </c>
      <c r="L111" s="38">
        <f>+JUNIO2021!N111</f>
        <v>6394316</v>
      </c>
      <c r="M111" s="38">
        <f>SUM(M112:M119)</f>
        <v>0</v>
      </c>
      <c r="N111" s="38">
        <f t="shared" si="14"/>
        <v>6394316</v>
      </c>
      <c r="O111" s="38">
        <f>+JUNIO2021!Q111</f>
        <v>4626629</v>
      </c>
      <c r="P111" s="38">
        <f>SUM(P112:P119)</f>
        <v>0</v>
      </c>
      <c r="Q111" s="38">
        <f t="shared" si="15"/>
        <v>4626629</v>
      </c>
      <c r="R111" s="39">
        <f t="shared" si="10"/>
        <v>7570539</v>
      </c>
      <c r="S111" s="40">
        <f t="shared" si="11"/>
        <v>1767687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+JUNIO2021!K112</f>
        <v>0</v>
      </c>
      <c r="J112" s="38"/>
      <c r="K112" s="38">
        <f t="shared" si="13"/>
        <v>0</v>
      </c>
      <c r="L112" s="38">
        <f>+JUNIO2021!N112</f>
        <v>0</v>
      </c>
      <c r="M112" s="38"/>
      <c r="N112" s="38">
        <f t="shared" si="14"/>
        <v>0</v>
      </c>
      <c r="O112" s="38">
        <f>+JUNIO2021!Q112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+JUNIO2021!K113</f>
        <v>2539380</v>
      </c>
      <c r="J113" s="38">
        <v>423230</v>
      </c>
      <c r="K113" s="38">
        <f t="shared" si="13"/>
        <v>2962610</v>
      </c>
      <c r="L113" s="38">
        <f>+JUNIO2021!N113</f>
        <v>2539380</v>
      </c>
      <c r="M113" s="38"/>
      <c r="N113" s="38">
        <f t="shared" si="14"/>
        <v>2539380</v>
      </c>
      <c r="O113" s="38">
        <f>+JUNIO2021!Q113</f>
        <v>2539380</v>
      </c>
      <c r="P113" s="38"/>
      <c r="Q113" s="38">
        <f t="shared" si="15"/>
        <v>2539380</v>
      </c>
      <c r="R113" s="39">
        <f t="shared" si="10"/>
        <v>2116150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+JUNIO2021!K114</f>
        <v>1989892</v>
      </c>
      <c r="J114" s="38"/>
      <c r="K114" s="38">
        <f t="shared" si="13"/>
        <v>1989892</v>
      </c>
      <c r="L114" s="38">
        <f>+JUNIO2021!N114</f>
        <v>1989892</v>
      </c>
      <c r="M114" s="38"/>
      <c r="N114" s="38">
        <f t="shared" si="14"/>
        <v>1989892</v>
      </c>
      <c r="O114" s="38">
        <f>+JUNIO2021!Q114</f>
        <v>331649</v>
      </c>
      <c r="P114" s="38"/>
      <c r="Q114" s="38">
        <f t="shared" si="15"/>
        <v>331649</v>
      </c>
      <c r="R114" s="39">
        <f t="shared" si="10"/>
        <v>1989891</v>
      </c>
      <c r="S114" s="40">
        <f t="shared" si="11"/>
        <v>1658243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+JUNIO2021!K115</f>
        <v>575200</v>
      </c>
      <c r="J115" s="38">
        <v>86000</v>
      </c>
      <c r="K115" s="38">
        <f t="shared" si="13"/>
        <v>661200</v>
      </c>
      <c r="L115" s="38">
        <f>+JUNIO2021!N115</f>
        <v>575200</v>
      </c>
      <c r="M115" s="38"/>
      <c r="N115" s="38">
        <f t="shared" si="14"/>
        <v>575200</v>
      </c>
      <c r="O115" s="38">
        <f>+JUNIO2021!Q115</f>
        <v>575200</v>
      </c>
      <c r="P115" s="38"/>
      <c r="Q115" s="38">
        <f t="shared" si="15"/>
        <v>575200</v>
      </c>
      <c r="R115" s="39">
        <f t="shared" si="10"/>
        <v>430000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+JUNIO2021!K116</f>
        <v>0</v>
      </c>
      <c r="J116" s="38"/>
      <c r="K116" s="38">
        <f t="shared" si="13"/>
        <v>0</v>
      </c>
      <c r="L116" s="38">
        <f>+JUNIO2021!N116</f>
        <v>0</v>
      </c>
      <c r="M116" s="38"/>
      <c r="N116" s="38">
        <f t="shared" si="14"/>
        <v>0</v>
      </c>
      <c r="O116" s="38">
        <f>+JUNIO2021!Q116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+JUNIO2021!K117</f>
        <v>109444</v>
      </c>
      <c r="J117" s="38"/>
      <c r="K117" s="38">
        <f t="shared" si="13"/>
        <v>109444</v>
      </c>
      <c r="L117" s="38">
        <f>+JUNIO2021!N117</f>
        <v>109444</v>
      </c>
      <c r="M117" s="38"/>
      <c r="N117" s="38">
        <f t="shared" si="14"/>
        <v>109444</v>
      </c>
      <c r="O117" s="38">
        <f>+JUNIO2021!Q117</f>
        <v>0</v>
      </c>
      <c r="P117" s="38"/>
      <c r="Q117" s="38">
        <f t="shared" si="15"/>
        <v>0</v>
      </c>
      <c r="R117" s="39">
        <f t="shared" si="10"/>
        <v>1822630</v>
      </c>
      <c r="S117" s="40">
        <f t="shared" si="11"/>
        <v>109444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+JUNIO2021!K118</f>
        <v>708200</v>
      </c>
      <c r="J118" s="38">
        <v>196500</v>
      </c>
      <c r="K118" s="38">
        <f t="shared" si="13"/>
        <v>904700</v>
      </c>
      <c r="L118" s="38">
        <f>+JUNIO2021!N118</f>
        <v>708200</v>
      </c>
      <c r="M118" s="38"/>
      <c r="N118" s="38">
        <f t="shared" si="14"/>
        <v>708200</v>
      </c>
      <c r="O118" s="38">
        <f>+JUNIO2021!Q118</f>
        <v>708200</v>
      </c>
      <c r="P118" s="38"/>
      <c r="Q118" s="38">
        <f t="shared" si="15"/>
        <v>708200</v>
      </c>
      <c r="R118" s="39">
        <f t="shared" si="10"/>
        <v>802900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+JUNIO2021!K119</f>
        <v>472200</v>
      </c>
      <c r="J119" s="38">
        <v>70600</v>
      </c>
      <c r="K119" s="38">
        <f t="shared" si="13"/>
        <v>542800</v>
      </c>
      <c r="L119" s="38">
        <f>+JUNIO2021!N119</f>
        <v>472200</v>
      </c>
      <c r="M119" s="38"/>
      <c r="N119" s="38">
        <f t="shared" si="14"/>
        <v>472200</v>
      </c>
      <c r="O119" s="38">
        <f>+JUNIO2021!Q119</f>
        <v>472200</v>
      </c>
      <c r="P119" s="38"/>
      <c r="Q119" s="38">
        <f t="shared" si="15"/>
        <v>472200</v>
      </c>
      <c r="R119" s="39">
        <f t="shared" si="10"/>
        <v>408968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266696584.63</v>
      </c>
      <c r="E120" s="29">
        <f>+E121+E144+E172</f>
        <v>18804994</v>
      </c>
      <c r="F120" s="29">
        <f>+F121+F144+F172</f>
        <v>0</v>
      </c>
      <c r="G120" s="29">
        <f>+G121+G144+G172</f>
        <v>7000000</v>
      </c>
      <c r="H120" s="65">
        <f t="shared" si="12"/>
        <v>619311688.63</v>
      </c>
      <c r="I120" s="29">
        <f>+JUNIO2021!K120</f>
        <v>278066696.38</v>
      </c>
      <c r="J120" s="29">
        <f>+J121+J144+J172</f>
        <v>99596445</v>
      </c>
      <c r="K120" s="29">
        <f t="shared" si="13"/>
        <v>377663141.38</v>
      </c>
      <c r="L120" s="29">
        <f>+JUNIO2021!N120</f>
        <v>190611640.38</v>
      </c>
      <c r="M120" s="29">
        <f>+M121+M144+M172</f>
        <v>19260445</v>
      </c>
      <c r="N120" s="29">
        <f t="shared" si="14"/>
        <v>209872085.38</v>
      </c>
      <c r="O120" s="29">
        <f>+JUNIO2021!Q120</f>
        <v>138552752.38</v>
      </c>
      <c r="P120" s="29">
        <f>+P121+P144+P172</f>
        <v>19260445</v>
      </c>
      <c r="Q120" s="29">
        <f t="shared" si="15"/>
        <v>157813197.38</v>
      </c>
      <c r="R120" s="35">
        <f t="shared" si="10"/>
        <v>241648547.25</v>
      </c>
      <c r="S120" s="36">
        <f t="shared" si="11"/>
        <v>52058888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5100000</v>
      </c>
      <c r="F121" s="29">
        <f>+F122+F130+F142</f>
        <v>0</v>
      </c>
      <c r="G121" s="29">
        <f>+G122+G130+G142</f>
        <v>0</v>
      </c>
      <c r="H121" s="65">
        <f t="shared" si="12"/>
        <v>169424069.05000001</v>
      </c>
      <c r="I121" s="29">
        <f>+JUNIO2021!K121</f>
        <v>111634197.38000001</v>
      </c>
      <c r="J121" s="29">
        <f>+J122+J130+J142</f>
        <v>2163165</v>
      </c>
      <c r="K121" s="29">
        <f t="shared" si="13"/>
        <v>113797362.38000001</v>
      </c>
      <c r="L121" s="29">
        <f>+JUNIO2021!N121</f>
        <v>75383441.379999995</v>
      </c>
      <c r="M121" s="29">
        <f>+M122+M130+M142</f>
        <v>2163165</v>
      </c>
      <c r="N121" s="29">
        <f t="shared" si="14"/>
        <v>77546606.379999995</v>
      </c>
      <c r="O121" s="29">
        <f>+JUNIO2021!Q121</f>
        <v>75245741.379999995</v>
      </c>
      <c r="P121" s="29">
        <f>+P122+P130+P142</f>
        <v>2163165</v>
      </c>
      <c r="Q121" s="29">
        <f t="shared" si="15"/>
        <v>77408906.379999995</v>
      </c>
      <c r="R121" s="35">
        <f t="shared" si="10"/>
        <v>55626706.670000002</v>
      </c>
      <c r="S121" s="36">
        <f t="shared" si="11"/>
        <v>137700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0</v>
      </c>
      <c r="H122" s="65">
        <f t="shared" si="12"/>
        <v>50418792.049999997</v>
      </c>
      <c r="I122" s="29">
        <f>+JUNIO2021!K122</f>
        <v>24094330.359999999</v>
      </c>
      <c r="J122" s="29">
        <f>+J123+J124+J129</f>
        <v>0</v>
      </c>
      <c r="K122" s="29">
        <f t="shared" si="13"/>
        <v>24094330.359999999</v>
      </c>
      <c r="L122" s="29">
        <f>+JUNIO2021!N122</f>
        <v>22092610.359999999</v>
      </c>
      <c r="M122" s="29">
        <f>+M123+M124+M129</f>
        <v>0</v>
      </c>
      <c r="N122" s="29">
        <f t="shared" si="14"/>
        <v>22092610.359999999</v>
      </c>
      <c r="O122" s="29">
        <f>+JUNIO2021!Q122</f>
        <v>22092610.359999999</v>
      </c>
      <c r="P122" s="29">
        <f>+P123+P124+P129</f>
        <v>0</v>
      </c>
      <c r="Q122" s="29">
        <f t="shared" si="15"/>
        <v>22092610.359999999</v>
      </c>
      <c r="R122" s="35">
        <f t="shared" si="10"/>
        <v>26324461.689999998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+JUNIO2021!K123</f>
        <v>17785322</v>
      </c>
      <c r="J123" s="38"/>
      <c r="K123" s="38">
        <f t="shared" si="13"/>
        <v>17785322</v>
      </c>
      <c r="L123" s="38">
        <f>+JUNIO2021!N123</f>
        <v>17785322</v>
      </c>
      <c r="M123" s="38"/>
      <c r="N123" s="38">
        <f t="shared" si="14"/>
        <v>17785322</v>
      </c>
      <c r="O123" s="38">
        <f>+JUNIO2021!Q123</f>
        <v>17785322</v>
      </c>
      <c r="P123" s="38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+JUNIO2021!K124</f>
        <v>6000000</v>
      </c>
      <c r="J124" s="38">
        <f>SUM(J125:J128)</f>
        <v>0</v>
      </c>
      <c r="K124" s="38">
        <f t="shared" si="13"/>
        <v>6000000</v>
      </c>
      <c r="L124" s="38">
        <f>+JUNIO2021!N124</f>
        <v>3998280</v>
      </c>
      <c r="M124" s="38">
        <f>SUM(M125:M128)</f>
        <v>0</v>
      </c>
      <c r="N124" s="38">
        <f t="shared" si="14"/>
        <v>3998280</v>
      </c>
      <c r="O124" s="38">
        <f>+JUNIO2021!Q124</f>
        <v>3998280</v>
      </c>
      <c r="P124" s="38">
        <f>SUM(P125:P128)</f>
        <v>0</v>
      </c>
      <c r="Q124" s="38">
        <f t="shared" si="15"/>
        <v>3998280</v>
      </c>
      <c r="R124" s="39">
        <f t="shared" si="10"/>
        <v>8100000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+JUNIO2021!K125</f>
        <v>0</v>
      </c>
      <c r="J125" s="38"/>
      <c r="K125" s="38">
        <f t="shared" si="13"/>
        <v>0</v>
      </c>
      <c r="L125" s="38">
        <f>+JUNIO2021!N125</f>
        <v>0</v>
      </c>
      <c r="M125" s="38"/>
      <c r="N125" s="38">
        <f t="shared" si="14"/>
        <v>0</v>
      </c>
      <c r="O125" s="38">
        <f>+JUNIO2021!Q125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+JUNIO2021!K126</f>
        <v>4000000</v>
      </c>
      <c r="J126" s="38"/>
      <c r="K126" s="38">
        <f t="shared" si="13"/>
        <v>4000000</v>
      </c>
      <c r="L126" s="38">
        <f>+JUNIO2021!N126</f>
        <v>1998280</v>
      </c>
      <c r="M126" s="38"/>
      <c r="N126" s="38">
        <f t="shared" si="14"/>
        <v>1998280</v>
      </c>
      <c r="O126" s="38">
        <f>+JUNIO2021!Q126</f>
        <v>1998280</v>
      </c>
      <c r="P126" s="38"/>
      <c r="Q126" s="38">
        <f t="shared" si="15"/>
        <v>1998280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+JUNIO2021!K127</f>
        <v>0</v>
      </c>
      <c r="J127" s="38"/>
      <c r="K127" s="38">
        <f t="shared" si="13"/>
        <v>0</v>
      </c>
      <c r="L127" s="38">
        <f>+JUNIO2021!N127</f>
        <v>0</v>
      </c>
      <c r="M127" s="38"/>
      <c r="N127" s="38">
        <f t="shared" si="14"/>
        <v>0</v>
      </c>
      <c r="O127" s="38">
        <f>+JUNIO2021!Q127</f>
        <v>0</v>
      </c>
      <c r="P127" s="38"/>
      <c r="Q127" s="38">
        <f t="shared" si="15"/>
        <v>0</v>
      </c>
      <c r="R127" s="39">
        <f t="shared" si="10"/>
        <v>8100000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+JUNIO2021!K128</f>
        <v>2000000</v>
      </c>
      <c r="J128" s="38"/>
      <c r="K128" s="38">
        <f t="shared" si="13"/>
        <v>2000000</v>
      </c>
      <c r="L128" s="38">
        <f>+JUNIO2021!N128</f>
        <v>2000000</v>
      </c>
      <c r="M128" s="38"/>
      <c r="N128" s="38">
        <f t="shared" si="14"/>
        <v>2000000</v>
      </c>
      <c r="O128" s="38">
        <f>+JUNIO2021!Q128</f>
        <v>2000000</v>
      </c>
      <c r="P128" s="38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/>
      <c r="H129" s="64">
        <f t="shared" si="12"/>
        <v>1000000</v>
      </c>
      <c r="I129" s="38">
        <f>+JUNIO2021!K129</f>
        <v>309008.36</v>
      </c>
      <c r="J129" s="38"/>
      <c r="K129" s="38">
        <f t="shared" si="13"/>
        <v>309008.36</v>
      </c>
      <c r="L129" s="38">
        <f>+JUNIO2021!N129</f>
        <v>309008.36</v>
      </c>
      <c r="M129" s="38"/>
      <c r="N129" s="38">
        <f t="shared" si="14"/>
        <v>309008.36</v>
      </c>
      <c r="O129" s="38">
        <f>+JUNIO2021!Q129</f>
        <v>309008.36</v>
      </c>
      <c r="P129" s="38"/>
      <c r="Q129" s="38">
        <f t="shared" si="15"/>
        <v>309008.36</v>
      </c>
      <c r="R129" s="39">
        <f t="shared" si="10"/>
        <v>690991.64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+JUNIO2021!K130</f>
        <v>81628546.020000011</v>
      </c>
      <c r="J130" s="29">
        <f>SUM(J131:J141)</f>
        <v>2163165</v>
      </c>
      <c r="K130" s="29">
        <f t="shared" si="13"/>
        <v>83791711.020000011</v>
      </c>
      <c r="L130" s="29">
        <f>+JUNIO2021!N130</f>
        <v>47379510.020000003</v>
      </c>
      <c r="M130" s="29">
        <f>SUM(M131:M141)</f>
        <v>2163165</v>
      </c>
      <c r="N130" s="29">
        <f t="shared" si="14"/>
        <v>49542675.020000003</v>
      </c>
      <c r="O130" s="29">
        <f>+JUNIO2021!Q130</f>
        <v>47241810.020000003</v>
      </c>
      <c r="P130" s="29">
        <f>SUM(P131:P141)</f>
        <v>2163165</v>
      </c>
      <c r="Q130" s="29">
        <f t="shared" si="15"/>
        <v>49404975.020000003</v>
      </c>
      <c r="R130" s="35">
        <f t="shared" si="10"/>
        <v>29213565.979999989</v>
      </c>
      <c r="S130" s="36">
        <f t="shared" si="11"/>
        <v>137700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+JUNIO2021!K131</f>
        <v>3300000</v>
      </c>
      <c r="J131" s="38">
        <v>1320000</v>
      </c>
      <c r="K131" s="38">
        <f t="shared" si="13"/>
        <v>4620000</v>
      </c>
      <c r="L131" s="38">
        <f>+JUNIO2021!N131</f>
        <v>3300000</v>
      </c>
      <c r="M131" s="38">
        <v>1320000</v>
      </c>
      <c r="N131" s="38">
        <f t="shared" si="14"/>
        <v>4620000</v>
      </c>
      <c r="O131" s="38">
        <f>+JUNIO2021!Q131</f>
        <v>3300000</v>
      </c>
      <c r="P131" s="38">
        <v>1320000</v>
      </c>
      <c r="Q131" s="38">
        <f t="shared" si="15"/>
        <v>4620000</v>
      </c>
      <c r="R131" s="39">
        <f t="shared" si="10"/>
        <v>15380000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+JUNIO2021!K132</f>
        <v>4403597</v>
      </c>
      <c r="J132" s="38">
        <v>741550</v>
      </c>
      <c r="K132" s="38">
        <f t="shared" si="13"/>
        <v>5145147</v>
      </c>
      <c r="L132" s="38">
        <f>+JUNIO2021!N132</f>
        <v>4403597</v>
      </c>
      <c r="M132" s="38">
        <v>741550</v>
      </c>
      <c r="N132" s="38">
        <f t="shared" si="14"/>
        <v>5145147</v>
      </c>
      <c r="O132" s="38">
        <f>+JUNIO2021!Q132</f>
        <v>4265897</v>
      </c>
      <c r="P132" s="38">
        <v>741550</v>
      </c>
      <c r="Q132" s="38">
        <f t="shared" si="15"/>
        <v>5007447</v>
      </c>
      <c r="R132" s="39">
        <f t="shared" si="10"/>
        <v>1854853</v>
      </c>
      <c r="S132" s="40">
        <f t="shared" si="11"/>
        <v>137700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+JUNIO2021!K133</f>
        <v>3884850</v>
      </c>
      <c r="J133" s="38"/>
      <c r="K133" s="38">
        <f t="shared" si="13"/>
        <v>3884850</v>
      </c>
      <c r="L133" s="38">
        <f>+JUNIO2021!N133</f>
        <v>3884850</v>
      </c>
      <c r="M133" s="38"/>
      <c r="N133" s="38">
        <f t="shared" si="14"/>
        <v>3884850</v>
      </c>
      <c r="O133" s="38">
        <f>+JUNIO2021!Q133</f>
        <v>3884850</v>
      </c>
      <c r="P133" s="38"/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+JUNIO2021!K134</f>
        <v>0</v>
      </c>
      <c r="J134" s="38"/>
      <c r="K134" s="38">
        <f t="shared" si="13"/>
        <v>0</v>
      </c>
      <c r="L134" s="38">
        <f>+JUNIO2021!N134</f>
        <v>0</v>
      </c>
      <c r="M134" s="38"/>
      <c r="N134" s="38">
        <f t="shared" si="14"/>
        <v>0</v>
      </c>
      <c r="O134" s="38">
        <f>+JUNIO2021!Q134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+JUNIO2021!K135</f>
        <v>0</v>
      </c>
      <c r="J135" s="38"/>
      <c r="K135" s="38">
        <f t="shared" si="13"/>
        <v>0</v>
      </c>
      <c r="L135" s="38">
        <f>+JUNIO2021!N135</f>
        <v>0</v>
      </c>
      <c r="M135" s="38"/>
      <c r="N135" s="38">
        <f t="shared" si="14"/>
        <v>0</v>
      </c>
      <c r="O135" s="38">
        <f>+JUNIO2021!Q135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+JUNIO2021!K136</f>
        <v>0</v>
      </c>
      <c r="J136" s="38"/>
      <c r="K136" s="38">
        <f t="shared" si="13"/>
        <v>0</v>
      </c>
      <c r="L136" s="38">
        <f>+JUNIO2021!N136</f>
        <v>0</v>
      </c>
      <c r="M136" s="38"/>
      <c r="N136" s="38">
        <f t="shared" si="14"/>
        <v>0</v>
      </c>
      <c r="O136" s="38">
        <f>+JUNIO2021!Q136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+JUNIO2021!K137</f>
        <v>67701072</v>
      </c>
      <c r="J137" s="38"/>
      <c r="K137" s="38">
        <f t="shared" si="13"/>
        <v>67701072</v>
      </c>
      <c r="L137" s="38">
        <f>+JUNIO2021!N137</f>
        <v>33452036</v>
      </c>
      <c r="M137" s="38"/>
      <c r="N137" s="38">
        <f t="shared" si="14"/>
        <v>33452036</v>
      </c>
      <c r="O137" s="38">
        <f>+JUNIO2021!Q137</f>
        <v>33452036</v>
      </c>
      <c r="P137" s="38"/>
      <c r="Q137" s="38">
        <f t="shared" si="15"/>
        <v>33452036</v>
      </c>
      <c r="R137" s="39">
        <f t="shared" si="10"/>
        <v>1000000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+JUNIO2021!K138</f>
        <v>0</v>
      </c>
      <c r="J138" s="38"/>
      <c r="K138" s="38">
        <f t="shared" si="13"/>
        <v>0</v>
      </c>
      <c r="L138" s="38">
        <f>+JUNIO2021!N138</f>
        <v>0</v>
      </c>
      <c r="M138" s="38"/>
      <c r="N138" s="38">
        <f t="shared" si="14"/>
        <v>0</v>
      </c>
      <c r="O138" s="38">
        <f>+JUNIO2021!Q138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+JUNIO2021!K139</f>
        <v>2322527.02</v>
      </c>
      <c r="J139" s="38">
        <v>101615</v>
      </c>
      <c r="K139" s="38">
        <f t="shared" si="13"/>
        <v>2424142.02</v>
      </c>
      <c r="L139" s="38">
        <f>+JUNIO2021!N139</f>
        <v>2322527.02</v>
      </c>
      <c r="M139" s="38">
        <v>101615</v>
      </c>
      <c r="N139" s="38">
        <f t="shared" si="14"/>
        <v>2424142.02</v>
      </c>
      <c r="O139" s="38">
        <f>+JUNIO2021!Q139</f>
        <v>2322527.02</v>
      </c>
      <c r="P139" s="38">
        <v>101615</v>
      </c>
      <c r="Q139" s="38">
        <f t="shared" si="15"/>
        <v>2424142.02</v>
      </c>
      <c r="R139" s="39">
        <f t="shared" si="10"/>
        <v>1280062.98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+JUNIO2021!K140</f>
        <v>0</v>
      </c>
      <c r="J140" s="38"/>
      <c r="K140" s="38">
        <f t="shared" si="13"/>
        <v>0</v>
      </c>
      <c r="L140" s="38">
        <f>+JUNIO2021!N140</f>
        <v>0</v>
      </c>
      <c r="M140" s="38"/>
      <c r="N140" s="38">
        <f t="shared" si="14"/>
        <v>0</v>
      </c>
      <c r="O140" s="38">
        <f>+JUNIO2021!Q140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+JUNIO2021!K141</f>
        <v>16500</v>
      </c>
      <c r="J141" s="38"/>
      <c r="K141" s="38">
        <f t="shared" si="13"/>
        <v>16500</v>
      </c>
      <c r="L141" s="38">
        <f>+JUNIO2021!N141</f>
        <v>16500</v>
      </c>
      <c r="M141" s="38"/>
      <c r="N141" s="38">
        <f t="shared" si="14"/>
        <v>16500</v>
      </c>
      <c r="O141" s="38">
        <f>+JUNIO2021!Q141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+JUNIO2021!K142</f>
        <v>5911321</v>
      </c>
      <c r="J142" s="29">
        <f>+J143</f>
        <v>0</v>
      </c>
      <c r="K142" s="29">
        <f t="shared" si="13"/>
        <v>5911321</v>
      </c>
      <c r="L142" s="29">
        <f>+JUNIO2021!N142</f>
        <v>5911321</v>
      </c>
      <c r="M142" s="29">
        <f>+M143</f>
        <v>0</v>
      </c>
      <c r="N142" s="29">
        <f t="shared" si="14"/>
        <v>5911321</v>
      </c>
      <c r="O142" s="29">
        <f>+JUNIO2021!Q142</f>
        <v>5911321</v>
      </c>
      <c r="P142" s="29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+JUNIO2021!K143</f>
        <v>5911321</v>
      </c>
      <c r="J143" s="38"/>
      <c r="K143" s="38">
        <f t="shared" ref="K143:K206" si="20">+I143+J143</f>
        <v>5911321</v>
      </c>
      <c r="L143" s="38">
        <f>+JUNIO2021!N143</f>
        <v>5911321</v>
      </c>
      <c r="M143" s="38"/>
      <c r="N143" s="38">
        <f t="shared" ref="N143:N206" si="21">+L143+M143</f>
        <v>5911321</v>
      </c>
      <c r="O143" s="38">
        <f>+JUNIO2021!Q143</f>
        <v>5911321</v>
      </c>
      <c r="P143" s="38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232377792.57999998</v>
      </c>
      <c r="E144" s="29">
        <f>+E145+E158</f>
        <v>13704994</v>
      </c>
      <c r="F144" s="29">
        <f>+F145+F158</f>
        <v>0</v>
      </c>
      <c r="G144" s="29">
        <f>+G145+G158</f>
        <v>7000000</v>
      </c>
      <c r="H144" s="65">
        <f t="shared" si="19"/>
        <v>446887619.57999998</v>
      </c>
      <c r="I144" s="29">
        <f>+JUNIO2021!K144</f>
        <v>166432499</v>
      </c>
      <c r="J144" s="29">
        <f>+J145+J158</f>
        <v>97433280</v>
      </c>
      <c r="K144" s="29">
        <f t="shared" si="20"/>
        <v>263865779</v>
      </c>
      <c r="L144" s="29">
        <f>+JUNIO2021!N144</f>
        <v>115228199</v>
      </c>
      <c r="M144" s="29">
        <f>+M145+M158</f>
        <v>17097280</v>
      </c>
      <c r="N144" s="29">
        <f t="shared" si="21"/>
        <v>132325479</v>
      </c>
      <c r="O144" s="29">
        <f>+JUNIO2021!Q144</f>
        <v>63307011</v>
      </c>
      <c r="P144" s="29">
        <f>+P145+P158</f>
        <v>17097280</v>
      </c>
      <c r="Q144" s="29">
        <f t="shared" si="22"/>
        <v>80404291</v>
      </c>
      <c r="R144" s="35">
        <f t="shared" si="17"/>
        <v>183021840.57999998</v>
      </c>
      <c r="S144" s="36">
        <f t="shared" si="18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3392962</v>
      </c>
      <c r="F145" s="29">
        <f>+F146+F148</f>
        <v>0</v>
      </c>
      <c r="G145" s="29">
        <f>+G146+G148</f>
        <v>0</v>
      </c>
      <c r="H145" s="65">
        <f t="shared" si="19"/>
        <v>244915794.57999998</v>
      </c>
      <c r="I145" s="29">
        <f>+JUNIO2021!K145</f>
        <v>96961188</v>
      </c>
      <c r="J145" s="29">
        <f>+J146+J148</f>
        <v>67358000</v>
      </c>
      <c r="K145" s="29">
        <f t="shared" si="20"/>
        <v>164319188</v>
      </c>
      <c r="L145" s="29">
        <f>+JUNIO2021!N145</f>
        <v>67234188</v>
      </c>
      <c r="M145" s="29">
        <f>+M146+M148</f>
        <v>0</v>
      </c>
      <c r="N145" s="29">
        <f t="shared" si="21"/>
        <v>67234188</v>
      </c>
      <c r="O145" s="29">
        <f>+JUNIO2021!Q145</f>
        <v>15313000</v>
      </c>
      <c r="P145" s="29">
        <f>+P146+P148</f>
        <v>0</v>
      </c>
      <c r="Q145" s="29">
        <f t="shared" si="22"/>
        <v>15313000</v>
      </c>
      <c r="R145" s="35">
        <f t="shared" si="17"/>
        <v>80596606.579999983</v>
      </c>
      <c r="S145" s="36">
        <f t="shared" si="18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+JUNIO2021!K146</f>
        <v>18240000</v>
      </c>
      <c r="J146" s="38"/>
      <c r="K146" s="38">
        <f t="shared" si="20"/>
        <v>18240000</v>
      </c>
      <c r="L146" s="38">
        <f>+JUNIO2021!N146</f>
        <v>8640000</v>
      </c>
      <c r="M146" s="38"/>
      <c r="N146" s="38">
        <f t="shared" si="21"/>
        <v>8640000</v>
      </c>
      <c r="O146" s="38">
        <f>+JUNIO2021!Q146</f>
        <v>8640000</v>
      </c>
      <c r="P146" s="38"/>
      <c r="Q146" s="38">
        <f t="shared" si="22"/>
        <v>8640000</v>
      </c>
      <c r="R146" s="39">
        <f t="shared" si="17"/>
        <v>9597550</v>
      </c>
      <c r="S146" s="40">
        <f t="shared" si="18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+JUNIO2021!K147</f>
        <v>0</v>
      </c>
      <c r="J147" s="38"/>
      <c r="K147" s="38">
        <f t="shared" si="20"/>
        <v>0</v>
      </c>
      <c r="L147" s="38">
        <f>+JUNIO2021!N147</f>
        <v>0</v>
      </c>
      <c r="M147" s="38"/>
      <c r="N147" s="38">
        <f t="shared" si="21"/>
        <v>0</v>
      </c>
      <c r="O147" s="38">
        <f>+JUNIO2021!Q147</f>
        <v>0</v>
      </c>
      <c r="P147" s="38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2392962</v>
      </c>
      <c r="F148" s="38">
        <f>+F149+F150</f>
        <v>0</v>
      </c>
      <c r="G148" s="38">
        <f>+G149+G150</f>
        <v>0</v>
      </c>
      <c r="H148" s="64">
        <f t="shared" si="19"/>
        <v>217078244.57999998</v>
      </c>
      <c r="I148" s="38">
        <f>+JUNIO2021!K148</f>
        <v>78721188</v>
      </c>
      <c r="J148" s="38">
        <f>+J149+J150</f>
        <v>67358000</v>
      </c>
      <c r="K148" s="38">
        <f t="shared" si="20"/>
        <v>146079188</v>
      </c>
      <c r="L148" s="38">
        <f>+JUNIO2021!N148</f>
        <v>58594188</v>
      </c>
      <c r="M148" s="38">
        <f>+M149+M150</f>
        <v>0</v>
      </c>
      <c r="N148" s="38">
        <f t="shared" si="21"/>
        <v>58594188</v>
      </c>
      <c r="O148" s="38">
        <f>+JUNIO2021!Q148</f>
        <v>6673000</v>
      </c>
      <c r="P148" s="38">
        <f>+P149+P150</f>
        <v>0</v>
      </c>
      <c r="Q148" s="38">
        <f t="shared" si="22"/>
        <v>6673000</v>
      </c>
      <c r="R148" s="39">
        <f t="shared" si="17"/>
        <v>70999056.579999983</v>
      </c>
      <c r="S148" s="40">
        <f t="shared" si="18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/>
      <c r="F149" s="38"/>
      <c r="G149" s="38"/>
      <c r="H149" s="64">
        <f t="shared" si="19"/>
        <v>79779404</v>
      </c>
      <c r="I149" s="38">
        <f>+JUNIO2021!K149</f>
        <v>51921188</v>
      </c>
      <c r="J149" s="38"/>
      <c r="K149" s="38">
        <f t="shared" si="20"/>
        <v>51921188</v>
      </c>
      <c r="L149" s="38">
        <f>+JUNIO2021!N149</f>
        <v>51921188</v>
      </c>
      <c r="M149" s="38"/>
      <c r="N149" s="38">
        <f t="shared" si="21"/>
        <v>51921188</v>
      </c>
      <c r="O149" s="38">
        <f>+JUNIO2021!Q149</f>
        <v>0</v>
      </c>
      <c r="P149" s="38"/>
      <c r="Q149" s="38">
        <f t="shared" si="22"/>
        <v>0</v>
      </c>
      <c r="R149" s="39">
        <f t="shared" si="17"/>
        <v>27858216</v>
      </c>
      <c r="S149" s="40">
        <f t="shared" si="18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2392962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137298840.57999998</v>
      </c>
      <c r="I150" s="38">
        <f>+JUNIO2021!K150</f>
        <v>26800000</v>
      </c>
      <c r="J150" s="38">
        <f>+J151+J152+J153+J154+J155+J156+J157</f>
        <v>67358000</v>
      </c>
      <c r="K150" s="38">
        <f t="shared" si="20"/>
        <v>94158000</v>
      </c>
      <c r="L150" s="38">
        <f>+JUNIO2021!N150</f>
        <v>6673000</v>
      </c>
      <c r="M150" s="38">
        <f>+M151+M152+M153+M154+M155+M156+M157</f>
        <v>0</v>
      </c>
      <c r="N150" s="38">
        <f t="shared" si="21"/>
        <v>6673000</v>
      </c>
      <c r="O150" s="38">
        <f>+JUNIO2021!Q150</f>
        <v>6673000</v>
      </c>
      <c r="P150" s="38">
        <f>+P151+P152+P153+P154+P155+P156+P157</f>
        <v>0</v>
      </c>
      <c r="Q150" s="38">
        <f t="shared" si="22"/>
        <v>6673000</v>
      </c>
      <c r="R150" s="39">
        <f t="shared" si="17"/>
        <v>43140840.579999983</v>
      </c>
      <c r="S150" s="40">
        <f t="shared" si="18"/>
        <v>0</v>
      </c>
      <c r="U150" s="71" t="s">
        <v>390</v>
      </c>
      <c r="V150" s="115" t="s">
        <v>391</v>
      </c>
      <c r="X150" s="115" t="s">
        <v>392</v>
      </c>
      <c r="Y150" s="115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+JUNIO2021!K151</f>
        <v>24800000</v>
      </c>
      <c r="J151" s="38"/>
      <c r="K151" s="38">
        <f t="shared" si="20"/>
        <v>24800000</v>
      </c>
      <c r="L151" s="38">
        <f>+JUNIO2021!N151</f>
        <v>6673000</v>
      </c>
      <c r="M151" s="38"/>
      <c r="N151" s="38">
        <f t="shared" si="21"/>
        <v>6673000</v>
      </c>
      <c r="O151" s="38">
        <f>+JUNIO2021!Q151</f>
        <v>6673000</v>
      </c>
      <c r="P151" s="38"/>
      <c r="Q151" s="38">
        <f t="shared" si="22"/>
        <v>6673000</v>
      </c>
      <c r="R151" s="39">
        <f t="shared" si="17"/>
        <v>11200000</v>
      </c>
      <c r="S151" s="40">
        <f t="shared" si="18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+JUNIO2021!K152</f>
        <v>2000000</v>
      </c>
      <c r="J152" s="38"/>
      <c r="K152" s="38">
        <f t="shared" si="20"/>
        <v>2000000</v>
      </c>
      <c r="L152" s="38">
        <f>+JUNIO2021!N152</f>
        <v>0</v>
      </c>
      <c r="M152" s="38"/>
      <c r="N152" s="38">
        <f t="shared" si="21"/>
        <v>0</v>
      </c>
      <c r="O152" s="38">
        <f>+JUNIO2021!Q152</f>
        <v>0</v>
      </c>
      <c r="P152" s="38"/>
      <c r="Q152" s="38">
        <f t="shared" si="22"/>
        <v>0</v>
      </c>
      <c r="R152" s="39">
        <f t="shared" si="17"/>
        <v>4392962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+JUNIO2021!K153</f>
        <v>0</v>
      </c>
      <c r="J153" s="38"/>
      <c r="K153" s="38">
        <f t="shared" si="20"/>
        <v>0</v>
      </c>
      <c r="L153" s="38">
        <f>+JUNIO2021!N153</f>
        <v>0</v>
      </c>
      <c r="M153" s="38"/>
      <c r="N153" s="38">
        <f t="shared" si="21"/>
        <v>0</v>
      </c>
      <c r="O153" s="38">
        <f>+JUNIO2021!Q153</f>
        <v>0</v>
      </c>
      <c r="P153" s="38"/>
      <c r="Q153" s="38">
        <f t="shared" si="22"/>
        <v>0</v>
      </c>
      <c r="R153" s="39">
        <f t="shared" si="17"/>
        <v>5992428.5800000001</v>
      </c>
      <c r="S153" s="40">
        <f t="shared" si="18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/>
      <c r="F154" s="38"/>
      <c r="G154" s="38"/>
      <c r="H154" s="64">
        <f t="shared" si="19"/>
        <v>84913450</v>
      </c>
      <c r="I154" s="38">
        <f>+JUNIO2021!K154</f>
        <v>0</v>
      </c>
      <c r="J154" s="38">
        <v>67358000</v>
      </c>
      <c r="K154" s="38">
        <f t="shared" si="20"/>
        <v>67358000</v>
      </c>
      <c r="L154" s="38">
        <f>+JUNIO2021!N154</f>
        <v>0</v>
      </c>
      <c r="M154" s="38"/>
      <c r="N154" s="38">
        <f t="shared" si="21"/>
        <v>0</v>
      </c>
      <c r="O154" s="38">
        <f>+JUNIO2021!Q154</f>
        <v>0</v>
      </c>
      <c r="P154" s="38"/>
      <c r="Q154" s="38">
        <f t="shared" si="22"/>
        <v>0</v>
      </c>
      <c r="R154" s="39">
        <f t="shared" si="17"/>
        <v>17555450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+JUNIO2021!K155</f>
        <v>0</v>
      </c>
      <c r="J155" s="38"/>
      <c r="K155" s="38">
        <f t="shared" si="20"/>
        <v>0</v>
      </c>
      <c r="L155" s="38">
        <f>+JUNIO2021!N155</f>
        <v>0</v>
      </c>
      <c r="M155" s="38"/>
      <c r="N155" s="38">
        <f t="shared" si="21"/>
        <v>0</v>
      </c>
      <c r="O155" s="38">
        <f>+JUNIO2021!Q155</f>
        <v>0</v>
      </c>
      <c r="P155" s="38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+JUNIO2021!K156</f>
        <v>0</v>
      </c>
      <c r="J156" s="38"/>
      <c r="K156" s="38">
        <f t="shared" si="20"/>
        <v>0</v>
      </c>
      <c r="L156" s="38">
        <f>+JUNIO2021!N156</f>
        <v>0</v>
      </c>
      <c r="M156" s="38"/>
      <c r="N156" s="38">
        <f t="shared" si="21"/>
        <v>0</v>
      </c>
      <c r="O156" s="38">
        <f>+JUNIO2021!Q156</f>
        <v>0</v>
      </c>
      <c r="P156" s="38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+JUNIO2021!K157</f>
        <v>0</v>
      </c>
      <c r="J157" s="38"/>
      <c r="K157" s="38">
        <f t="shared" si="20"/>
        <v>0</v>
      </c>
      <c r="L157" s="38">
        <f>+JUNIO2021!N157</f>
        <v>0</v>
      </c>
      <c r="M157" s="38"/>
      <c r="N157" s="38">
        <f t="shared" si="21"/>
        <v>0</v>
      </c>
      <c r="O157" s="38">
        <f>+JUNIO2021!Q157</f>
        <v>0</v>
      </c>
      <c r="P157" s="38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38854960</v>
      </c>
      <c r="E158" s="29">
        <f>+E159+E160</f>
        <v>10312032</v>
      </c>
      <c r="F158" s="29">
        <f>+F159+F160</f>
        <v>0</v>
      </c>
      <c r="G158" s="29">
        <f>+G159+G160</f>
        <v>7000000</v>
      </c>
      <c r="H158" s="65">
        <f t="shared" si="19"/>
        <v>201971825</v>
      </c>
      <c r="I158" s="29">
        <f>+JUNIO2021!K158</f>
        <v>69471311</v>
      </c>
      <c r="J158" s="29">
        <f>+J159+J160</f>
        <v>30075280</v>
      </c>
      <c r="K158" s="29">
        <f t="shared" si="20"/>
        <v>99546591</v>
      </c>
      <c r="L158" s="29">
        <f>+JUNIO2021!N158</f>
        <v>47994011</v>
      </c>
      <c r="M158" s="29">
        <f>+M159+M160</f>
        <v>17097280</v>
      </c>
      <c r="N158" s="29">
        <f t="shared" si="21"/>
        <v>65091291</v>
      </c>
      <c r="O158" s="29">
        <f>+JUNIO2021!Q158</f>
        <v>47994011</v>
      </c>
      <c r="P158" s="29">
        <f>+P159+P160</f>
        <v>17097280</v>
      </c>
      <c r="Q158" s="29">
        <f t="shared" si="22"/>
        <v>65091291</v>
      </c>
      <c r="R158" s="35">
        <f t="shared" si="17"/>
        <v>102425234</v>
      </c>
      <c r="S158" s="36">
        <f t="shared" si="18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</f>
        <v>20854960</v>
      </c>
      <c r="E159" s="38"/>
      <c r="F159" s="38"/>
      <c r="G159" s="38">
        <v>1000000</v>
      </c>
      <c r="H159" s="64">
        <f t="shared" si="19"/>
        <v>88659793</v>
      </c>
      <c r="I159" s="38">
        <f>+JUNIO2021!K159</f>
        <v>35460000</v>
      </c>
      <c r="J159" s="38">
        <v>1820000</v>
      </c>
      <c r="K159" s="38">
        <f t="shared" si="20"/>
        <v>37280000</v>
      </c>
      <c r="L159" s="38">
        <f>+JUNIO2021!N159</f>
        <v>19328000</v>
      </c>
      <c r="M159" s="38">
        <v>10000000</v>
      </c>
      <c r="N159" s="38">
        <f t="shared" si="21"/>
        <v>29328000</v>
      </c>
      <c r="O159" s="38">
        <f>+JUNIO2021!Q159</f>
        <v>19328000</v>
      </c>
      <c r="P159" s="38">
        <v>10000000</v>
      </c>
      <c r="Q159" s="38">
        <f t="shared" si="22"/>
        <v>29328000</v>
      </c>
      <c r="R159" s="39">
        <f t="shared" si="17"/>
        <v>51379793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18000000</v>
      </c>
      <c r="E160" s="38">
        <f>SUM(E161:E171)</f>
        <v>10312032</v>
      </c>
      <c r="F160" s="38">
        <f>SUM(F161:F171)</f>
        <v>0</v>
      </c>
      <c r="G160" s="38">
        <f>SUM(G161:G171)</f>
        <v>6000000</v>
      </c>
      <c r="H160" s="64">
        <f t="shared" si="19"/>
        <v>113312032</v>
      </c>
      <c r="I160" s="38">
        <f>+JUNIO2021!K160</f>
        <v>34011311</v>
      </c>
      <c r="J160" s="38">
        <f>SUM(J161:J171)</f>
        <v>28255280</v>
      </c>
      <c r="K160" s="38">
        <f t="shared" si="20"/>
        <v>62266591</v>
      </c>
      <c r="L160" s="38">
        <f>+JUNIO2021!N160</f>
        <v>28666011</v>
      </c>
      <c r="M160" s="38">
        <f>SUM(M161:M171)</f>
        <v>7097280</v>
      </c>
      <c r="N160" s="38">
        <f t="shared" si="21"/>
        <v>35763291</v>
      </c>
      <c r="O160" s="38">
        <f>+JUNIO2021!Q160</f>
        <v>28666011</v>
      </c>
      <c r="P160" s="38">
        <f>SUM(P161:P171)</f>
        <v>7097280</v>
      </c>
      <c r="Q160" s="38">
        <f t="shared" si="22"/>
        <v>35763291</v>
      </c>
      <c r="R160" s="39">
        <f t="shared" si="17"/>
        <v>51045441</v>
      </c>
      <c r="S160" s="40">
        <f t="shared" si="18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+JUNIO2021!K161</f>
        <v>1470000</v>
      </c>
      <c r="J161" s="38">
        <v>408000</v>
      </c>
      <c r="K161" s="38">
        <f t="shared" si="20"/>
        <v>1878000</v>
      </c>
      <c r="L161" s="38">
        <f>+JUNIO2021!N161</f>
        <v>1470000</v>
      </c>
      <c r="M161" s="38">
        <v>0</v>
      </c>
      <c r="N161" s="38">
        <f t="shared" si="21"/>
        <v>1470000</v>
      </c>
      <c r="O161" s="38">
        <f>+JUNIO2021!Q161</f>
        <v>1470000</v>
      </c>
      <c r="P161" s="38">
        <v>0</v>
      </c>
      <c r="Q161" s="38">
        <f t="shared" si="22"/>
        <v>1470000</v>
      </c>
      <c r="R161" s="39">
        <f t="shared" si="17"/>
        <v>7122000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+JUNIO2021!K162</f>
        <v>6900460</v>
      </c>
      <c r="J162" s="38">
        <v>1125280</v>
      </c>
      <c r="K162" s="38">
        <f t="shared" si="20"/>
        <v>8025740</v>
      </c>
      <c r="L162" s="38">
        <f>+JUNIO2021!N162</f>
        <v>6900460</v>
      </c>
      <c r="M162" s="38">
        <v>1125280</v>
      </c>
      <c r="N162" s="38">
        <f t="shared" si="21"/>
        <v>8025740</v>
      </c>
      <c r="O162" s="38">
        <f>+JUNIO2021!Q162</f>
        <v>6900460</v>
      </c>
      <c r="P162" s="38">
        <v>1125280</v>
      </c>
      <c r="Q162" s="38">
        <f t="shared" si="22"/>
        <v>8025740</v>
      </c>
      <c r="R162" s="39">
        <f t="shared" si="17"/>
        <v>8286292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19"/>
        <v>5000000</v>
      </c>
      <c r="I163" s="38">
        <f>+JUNIO2021!K163</f>
        <v>756000</v>
      </c>
      <c r="J163" s="38"/>
      <c r="K163" s="38">
        <f t="shared" si="20"/>
        <v>756000</v>
      </c>
      <c r="L163" s="38">
        <f>+JUNIO2021!N163</f>
        <v>756000</v>
      </c>
      <c r="M163" s="38"/>
      <c r="N163" s="38">
        <f t="shared" si="21"/>
        <v>756000</v>
      </c>
      <c r="O163" s="38">
        <f>+JUNIO2021!Q163</f>
        <v>756000</v>
      </c>
      <c r="P163" s="38"/>
      <c r="Q163" s="38">
        <f t="shared" si="22"/>
        <v>756000</v>
      </c>
      <c r="R163" s="39">
        <f t="shared" si="17"/>
        <v>4244000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+JUNIO2021!K164</f>
        <v>0</v>
      </c>
      <c r="J164" s="38"/>
      <c r="K164" s="38">
        <f t="shared" si="20"/>
        <v>0</v>
      </c>
      <c r="L164" s="38">
        <f>+JUNIO2021!N164</f>
        <v>0</v>
      </c>
      <c r="M164" s="38"/>
      <c r="N164" s="38">
        <f t="shared" si="21"/>
        <v>0</v>
      </c>
      <c r="O164" s="38">
        <f>+JUNIO2021!Q164</f>
        <v>0</v>
      </c>
      <c r="P164" s="38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+JUNIO2021!K165</f>
        <v>0</v>
      </c>
      <c r="J165" s="38"/>
      <c r="K165" s="38">
        <f t="shared" si="20"/>
        <v>0</v>
      </c>
      <c r="L165" s="38">
        <f>+JUNIO2021!N165</f>
        <v>0</v>
      </c>
      <c r="M165" s="38"/>
      <c r="N165" s="38">
        <f t="shared" si="21"/>
        <v>0</v>
      </c>
      <c r="O165" s="38">
        <f>+JUNIO2021!Q165</f>
        <v>0</v>
      </c>
      <c r="P165" s="38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+JUNIO2021!K166</f>
        <v>507900</v>
      </c>
      <c r="J166" s="38">
        <v>1222000</v>
      </c>
      <c r="K166" s="38">
        <f t="shared" si="20"/>
        <v>1729900</v>
      </c>
      <c r="L166" s="38">
        <f>+JUNIO2021!N166</f>
        <v>507900</v>
      </c>
      <c r="M166" s="38">
        <v>1222000</v>
      </c>
      <c r="N166" s="38">
        <f t="shared" si="21"/>
        <v>1729900</v>
      </c>
      <c r="O166" s="38">
        <f>+JUNIO2021!Q166</f>
        <v>507900</v>
      </c>
      <c r="P166" s="38">
        <v>1222000</v>
      </c>
      <c r="Q166" s="38">
        <f t="shared" si="22"/>
        <v>1729900</v>
      </c>
      <c r="R166" s="39">
        <f t="shared" si="17"/>
        <v>3270100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+JUNIO2021!K167</f>
        <v>0</v>
      </c>
      <c r="J167" s="38"/>
      <c r="K167" s="38">
        <f t="shared" si="20"/>
        <v>0</v>
      </c>
      <c r="L167" s="38">
        <f>+JUNIO2021!N167</f>
        <v>0</v>
      </c>
      <c r="M167" s="38"/>
      <c r="N167" s="38">
        <f t="shared" si="21"/>
        <v>0</v>
      </c>
      <c r="O167" s="38">
        <f>+JUNIO2021!Q167</f>
        <v>0</v>
      </c>
      <c r="P167" s="38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+JUNIO2021!K168</f>
        <v>0</v>
      </c>
      <c r="J168" s="38"/>
      <c r="K168" s="38">
        <f t="shared" si="20"/>
        <v>0</v>
      </c>
      <c r="L168" s="38">
        <f>+JUNIO2021!N168</f>
        <v>0</v>
      </c>
      <c r="M168" s="38"/>
      <c r="N168" s="38">
        <f t="shared" si="21"/>
        <v>0</v>
      </c>
      <c r="O168" s="38">
        <f>+JUNIO2021!Q168</f>
        <v>0</v>
      </c>
      <c r="P168" s="38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+JUNIO2021!K169</f>
        <v>0</v>
      </c>
      <c r="J169" s="38"/>
      <c r="K169" s="38">
        <f t="shared" si="20"/>
        <v>0</v>
      </c>
      <c r="L169" s="38">
        <f>+JUNIO2021!N169</f>
        <v>0</v>
      </c>
      <c r="M169" s="38"/>
      <c r="N169" s="38">
        <f t="shared" si="21"/>
        <v>0</v>
      </c>
      <c r="O169" s="38">
        <f>+JUNIO2021!Q169</f>
        <v>0</v>
      </c>
      <c r="P169" s="38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+JUNIO2021!K170</f>
        <v>0</v>
      </c>
      <c r="J170" s="38"/>
      <c r="K170" s="38">
        <f t="shared" si="20"/>
        <v>0</v>
      </c>
      <c r="L170" s="38">
        <f>+JUNIO2021!N170</f>
        <v>0</v>
      </c>
      <c r="M170" s="38"/>
      <c r="N170" s="38">
        <f t="shared" si="21"/>
        <v>0</v>
      </c>
      <c r="O170" s="38">
        <f>+JUNIO2021!Q170</f>
        <v>0</v>
      </c>
      <c r="P170" s="38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v>18000000</v>
      </c>
      <c r="E171" s="38">
        <v>9000000</v>
      </c>
      <c r="F171" s="38"/>
      <c r="G171" s="38">
        <v>5000000</v>
      </c>
      <c r="H171" s="64">
        <f t="shared" si="19"/>
        <v>77000000</v>
      </c>
      <c r="I171" s="38">
        <f>+JUNIO2021!K171</f>
        <v>24376951</v>
      </c>
      <c r="J171" s="38">
        <v>25500000</v>
      </c>
      <c r="K171" s="38">
        <f t="shared" si="20"/>
        <v>49876951</v>
      </c>
      <c r="L171" s="38">
        <f>+JUNIO2021!N171</f>
        <v>19031651</v>
      </c>
      <c r="M171" s="38">
        <v>4750000</v>
      </c>
      <c r="N171" s="38">
        <f t="shared" si="21"/>
        <v>23781651</v>
      </c>
      <c r="O171" s="38">
        <f>+JUNIO2021!Q171</f>
        <v>19031651</v>
      </c>
      <c r="P171" s="38">
        <v>4750000</v>
      </c>
      <c r="Q171" s="38">
        <f t="shared" si="22"/>
        <v>23781651</v>
      </c>
      <c r="R171" s="39">
        <f t="shared" si="17"/>
        <v>27123049</v>
      </c>
      <c r="S171" s="40">
        <f t="shared" si="18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+JUNIO2021!K172</f>
        <v>0</v>
      </c>
      <c r="J172" s="29"/>
      <c r="K172" s="29">
        <f t="shared" si="20"/>
        <v>0</v>
      </c>
      <c r="L172" s="29">
        <f>+JUNIO2021!N172</f>
        <v>0</v>
      </c>
      <c r="M172" s="29"/>
      <c r="N172" s="29">
        <f t="shared" si="21"/>
        <v>0</v>
      </c>
      <c r="O172" s="29">
        <f>+JUNIO2021!Q172</f>
        <v>0</v>
      </c>
      <c r="P172" s="29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+JUNIO2021!K173</f>
        <v>0</v>
      </c>
      <c r="J173" s="29">
        <f>+J174+J178+J181</f>
        <v>0</v>
      </c>
      <c r="K173" s="29">
        <f t="shared" si="20"/>
        <v>0</v>
      </c>
      <c r="L173" s="29">
        <f>+JUNIO2021!N173</f>
        <v>0</v>
      </c>
      <c r="M173" s="29">
        <f>+M174+M178+M181</f>
        <v>0</v>
      </c>
      <c r="N173" s="29">
        <f t="shared" si="21"/>
        <v>0</v>
      </c>
      <c r="O173" s="29">
        <f>+JUNIO2021!Q173</f>
        <v>0</v>
      </c>
      <c r="P173" s="29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+JUNIO2021!K174</f>
        <v>0</v>
      </c>
      <c r="J174" s="29">
        <f>SUM(J175:J177)</f>
        <v>0</v>
      </c>
      <c r="K174" s="29">
        <f t="shared" si="20"/>
        <v>0</v>
      </c>
      <c r="L174" s="29">
        <f>+JUNIO2021!N174</f>
        <v>0</v>
      </c>
      <c r="M174" s="29">
        <f>SUM(M175:M177)</f>
        <v>0</v>
      </c>
      <c r="N174" s="29">
        <f t="shared" si="21"/>
        <v>0</v>
      </c>
      <c r="O174" s="29">
        <f>+JUNIO2021!Q174</f>
        <v>0</v>
      </c>
      <c r="P174" s="29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+JUNIO2021!K175</f>
        <v>0</v>
      </c>
      <c r="J175" s="38"/>
      <c r="K175" s="38">
        <f t="shared" si="20"/>
        <v>0</v>
      </c>
      <c r="L175" s="38">
        <f>+JUNIO2021!N175</f>
        <v>0</v>
      </c>
      <c r="M175" s="38"/>
      <c r="N175" s="38">
        <f t="shared" si="21"/>
        <v>0</v>
      </c>
      <c r="O175" s="38">
        <f>+JUNIO2021!Q175</f>
        <v>0</v>
      </c>
      <c r="P175" s="38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+JUNIO2021!K176</f>
        <v>0</v>
      </c>
      <c r="J176" s="38"/>
      <c r="K176" s="38">
        <f t="shared" si="20"/>
        <v>0</v>
      </c>
      <c r="L176" s="38">
        <f>+JUNIO2021!N176</f>
        <v>0</v>
      </c>
      <c r="M176" s="38"/>
      <c r="N176" s="38">
        <f t="shared" si="21"/>
        <v>0</v>
      </c>
      <c r="O176" s="38">
        <f>+JUNIO2021!Q176</f>
        <v>0</v>
      </c>
      <c r="P176" s="38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+JUNIO2021!K177</f>
        <v>0</v>
      </c>
      <c r="J177" s="38"/>
      <c r="K177" s="38">
        <f t="shared" si="20"/>
        <v>0</v>
      </c>
      <c r="L177" s="38">
        <f>+JUNIO2021!N177</f>
        <v>0</v>
      </c>
      <c r="M177" s="38"/>
      <c r="N177" s="38">
        <f t="shared" si="21"/>
        <v>0</v>
      </c>
      <c r="O177" s="38">
        <f>+JUNIO2021!Q177</f>
        <v>0</v>
      </c>
      <c r="P177" s="38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+JUNIO2021!K178</f>
        <v>0</v>
      </c>
      <c r="J178" s="29">
        <f>+J179+J180</f>
        <v>0</v>
      </c>
      <c r="K178" s="29">
        <f t="shared" si="20"/>
        <v>0</v>
      </c>
      <c r="L178" s="29">
        <f>+JUNIO2021!N178</f>
        <v>0</v>
      </c>
      <c r="M178" s="29">
        <f>+M179+M180</f>
        <v>0</v>
      </c>
      <c r="N178" s="29">
        <f t="shared" si="21"/>
        <v>0</v>
      </c>
      <c r="O178" s="29">
        <f>+JUNIO2021!Q178</f>
        <v>0</v>
      </c>
      <c r="P178" s="29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+JUNIO2021!K179</f>
        <v>0</v>
      </c>
      <c r="J179" s="38"/>
      <c r="K179" s="38">
        <f t="shared" si="20"/>
        <v>0</v>
      </c>
      <c r="L179" s="38">
        <f>+JUNIO2021!N179</f>
        <v>0</v>
      </c>
      <c r="M179" s="38"/>
      <c r="N179" s="38">
        <f t="shared" si="21"/>
        <v>0</v>
      </c>
      <c r="O179" s="38">
        <f>+JUNIO2021!Q179</f>
        <v>0</v>
      </c>
      <c r="P179" s="38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+JUNIO2021!K180</f>
        <v>0</v>
      </c>
      <c r="J180" s="38"/>
      <c r="K180" s="38">
        <f t="shared" si="20"/>
        <v>0</v>
      </c>
      <c r="L180" s="38">
        <f>+JUNIO2021!N180</f>
        <v>0</v>
      </c>
      <c r="M180" s="38"/>
      <c r="N180" s="38">
        <f t="shared" si="21"/>
        <v>0</v>
      </c>
      <c r="O180" s="38">
        <f>+JUNIO2021!Q180</f>
        <v>0</v>
      </c>
      <c r="P180" s="38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+JUNIO2021!K181</f>
        <v>0</v>
      </c>
      <c r="J181" s="29">
        <f>+J182+J183</f>
        <v>0</v>
      </c>
      <c r="K181" s="29">
        <f t="shared" si="20"/>
        <v>0</v>
      </c>
      <c r="L181" s="29">
        <f>+JUNIO2021!N181</f>
        <v>0</v>
      </c>
      <c r="M181" s="29">
        <f>+M182+M183</f>
        <v>0</v>
      </c>
      <c r="N181" s="29">
        <f t="shared" si="21"/>
        <v>0</v>
      </c>
      <c r="O181" s="29">
        <f>+JUNIO2021!Q181</f>
        <v>0</v>
      </c>
      <c r="P181" s="29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+JUNIO2021!K182</f>
        <v>0</v>
      </c>
      <c r="J182" s="38"/>
      <c r="K182" s="38">
        <f t="shared" si="20"/>
        <v>0</v>
      </c>
      <c r="L182" s="38">
        <f>+JUNIO2021!N182</f>
        <v>0</v>
      </c>
      <c r="M182" s="38"/>
      <c r="N182" s="38">
        <f t="shared" si="21"/>
        <v>0</v>
      </c>
      <c r="O182" s="38">
        <f>+JUNIO2021!Q182</f>
        <v>0</v>
      </c>
      <c r="P182" s="38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+JUNIO2021!K183</f>
        <v>0</v>
      </c>
      <c r="J183" s="38"/>
      <c r="K183" s="38">
        <f t="shared" si="20"/>
        <v>0</v>
      </c>
      <c r="L183" s="38">
        <f>+JUNIO2021!N183</f>
        <v>0</v>
      </c>
      <c r="M183" s="38"/>
      <c r="N183" s="38">
        <f t="shared" si="21"/>
        <v>0</v>
      </c>
      <c r="O183" s="38">
        <f>+JUNIO2021!Q183</f>
        <v>0</v>
      </c>
      <c r="P183" s="38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0</v>
      </c>
      <c r="F184" s="29">
        <f>+F185+F188</f>
        <v>0</v>
      </c>
      <c r="G184" s="29">
        <f>+G185+G188</f>
        <v>7030500</v>
      </c>
      <c r="H184" s="65">
        <f t="shared" si="19"/>
        <v>306252771</v>
      </c>
      <c r="I184" s="29">
        <f>+JUNIO2021!K184</f>
        <v>147363300</v>
      </c>
      <c r="J184" s="29">
        <f>+J185+J188</f>
        <v>27622380</v>
      </c>
      <c r="K184" s="29">
        <f t="shared" si="20"/>
        <v>174985680</v>
      </c>
      <c r="L184" s="29">
        <f>+JUNIO2021!N184</f>
        <v>82852642</v>
      </c>
      <c r="M184" s="29">
        <f>+M185+M188</f>
        <v>26122380</v>
      </c>
      <c r="N184" s="29">
        <f t="shared" si="21"/>
        <v>108975022</v>
      </c>
      <c r="O184" s="29">
        <f>+JUNIO2021!Q184</f>
        <v>82852642</v>
      </c>
      <c r="P184" s="29">
        <f>+P185+P188</f>
        <v>26122380</v>
      </c>
      <c r="Q184" s="29">
        <f t="shared" si="22"/>
        <v>108975022</v>
      </c>
      <c r="R184" s="35">
        <f t="shared" si="17"/>
        <v>131267091</v>
      </c>
      <c r="S184" s="36">
        <f t="shared" si="18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6000000</v>
      </c>
      <c r="H185" s="65">
        <f t="shared" si="19"/>
        <v>66394271</v>
      </c>
      <c r="I185" s="29">
        <f>+JUNIO2021!K185</f>
        <v>25000000</v>
      </c>
      <c r="J185" s="29">
        <f>J186</f>
        <v>1068800</v>
      </c>
      <c r="K185" s="29">
        <f t="shared" si="20"/>
        <v>26068800</v>
      </c>
      <c r="L185" s="29">
        <f>+JUNIO2021!N185</f>
        <v>4529303</v>
      </c>
      <c r="M185" s="29">
        <f>M186</f>
        <v>1068800</v>
      </c>
      <c r="N185" s="29">
        <f t="shared" si="21"/>
        <v>5598103</v>
      </c>
      <c r="O185" s="29">
        <f>+JUNIO2021!Q185</f>
        <v>4529303</v>
      </c>
      <c r="P185" s="29">
        <f>P186</f>
        <v>1068800</v>
      </c>
      <c r="Q185" s="29">
        <f t="shared" si="22"/>
        <v>5598103</v>
      </c>
      <c r="R185" s="35">
        <f t="shared" si="17"/>
        <v>40325471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6000000</v>
      </c>
      <c r="H186" s="65">
        <f t="shared" si="19"/>
        <v>66394271</v>
      </c>
      <c r="I186" s="29">
        <f>+JUNIO2021!K186</f>
        <v>25000000</v>
      </c>
      <c r="J186" s="29">
        <f>+J187</f>
        <v>1068800</v>
      </c>
      <c r="K186" s="29">
        <f t="shared" si="20"/>
        <v>26068800</v>
      </c>
      <c r="L186" s="29">
        <f>+JUNIO2021!N186</f>
        <v>4529303</v>
      </c>
      <c r="M186" s="29">
        <f>+M187</f>
        <v>1068800</v>
      </c>
      <c r="N186" s="29">
        <f t="shared" si="21"/>
        <v>5598103</v>
      </c>
      <c r="O186" s="29">
        <f>+JUNIO2021!Q186</f>
        <v>4529303</v>
      </c>
      <c r="P186" s="29">
        <f>+P187</f>
        <v>1068800</v>
      </c>
      <c r="Q186" s="29">
        <f t="shared" si="22"/>
        <v>5598103</v>
      </c>
      <c r="R186" s="35">
        <f t="shared" si="17"/>
        <v>40325471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v>6000000</v>
      </c>
      <c r="H187" s="64">
        <f t="shared" si="19"/>
        <v>66394271</v>
      </c>
      <c r="I187" s="38">
        <f>+JUNIO2021!K187</f>
        <v>25000000</v>
      </c>
      <c r="J187" s="38">
        <v>1068800</v>
      </c>
      <c r="K187" s="38">
        <f t="shared" si="20"/>
        <v>26068800</v>
      </c>
      <c r="L187" s="38">
        <f>+JUNIO2021!N187</f>
        <v>4529303</v>
      </c>
      <c r="M187" s="38">
        <v>1068800</v>
      </c>
      <c r="N187" s="38">
        <f t="shared" si="21"/>
        <v>5598103</v>
      </c>
      <c r="O187" s="38">
        <f>+JUNIO2021!Q187</f>
        <v>4529303</v>
      </c>
      <c r="P187" s="38">
        <v>1068800</v>
      </c>
      <c r="Q187" s="38">
        <f t="shared" si="22"/>
        <v>5598103</v>
      </c>
      <c r="R187" s="39">
        <f t="shared" si="17"/>
        <v>40325471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0</v>
      </c>
      <c r="F188" s="29">
        <f>+F189+F195</f>
        <v>0</v>
      </c>
      <c r="G188" s="29">
        <f>+G189+G195</f>
        <v>1030500</v>
      </c>
      <c r="H188" s="65">
        <f t="shared" si="19"/>
        <v>239858500</v>
      </c>
      <c r="I188" s="29">
        <f>+JUNIO2021!K188</f>
        <v>122363300</v>
      </c>
      <c r="J188" s="29">
        <f>+J189+J195</f>
        <v>26553580</v>
      </c>
      <c r="K188" s="29">
        <f t="shared" si="20"/>
        <v>148916880</v>
      </c>
      <c r="L188" s="29">
        <f>+JUNIO2021!N188</f>
        <v>78323339</v>
      </c>
      <c r="M188" s="29">
        <f>+M189+M195</f>
        <v>25053580</v>
      </c>
      <c r="N188" s="29">
        <f t="shared" si="21"/>
        <v>103376919</v>
      </c>
      <c r="O188" s="29">
        <f>+JUNIO2021!Q188</f>
        <v>78323339</v>
      </c>
      <c r="P188" s="29">
        <f>+P189+P195</f>
        <v>25053580</v>
      </c>
      <c r="Q188" s="29">
        <f t="shared" si="22"/>
        <v>103376919</v>
      </c>
      <c r="R188" s="35">
        <f t="shared" si="17"/>
        <v>90941620</v>
      </c>
      <c r="S188" s="36">
        <f t="shared" si="18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0</v>
      </c>
      <c r="F189" s="38">
        <f>SUM(F190:F194)</f>
        <v>0</v>
      </c>
      <c r="G189" s="38">
        <f>SUM(G190:G194)</f>
        <v>1030500</v>
      </c>
      <c r="H189" s="64">
        <f t="shared" si="19"/>
        <v>239858500</v>
      </c>
      <c r="I189" s="38">
        <f>+JUNIO2021!K189</f>
        <v>122363300</v>
      </c>
      <c r="J189" s="38">
        <f>SUM(J190:J194)</f>
        <v>26553580</v>
      </c>
      <c r="K189" s="38">
        <f t="shared" si="20"/>
        <v>148916880</v>
      </c>
      <c r="L189" s="38">
        <f>+JUNIO2021!N189</f>
        <v>78323339</v>
      </c>
      <c r="M189" s="38">
        <f>SUM(M190:M194)</f>
        <v>25053580</v>
      </c>
      <c r="N189" s="38">
        <f t="shared" si="21"/>
        <v>103376919</v>
      </c>
      <c r="O189" s="38">
        <f>+JUNIO2021!Q189</f>
        <v>78323339</v>
      </c>
      <c r="P189" s="38">
        <f>SUM(P190:P194)</f>
        <v>25053580</v>
      </c>
      <c r="Q189" s="38">
        <f t="shared" si="22"/>
        <v>103376919</v>
      </c>
      <c r="R189" s="39">
        <f t="shared" si="17"/>
        <v>90941620</v>
      </c>
      <c r="S189" s="40">
        <f t="shared" si="18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+JUNIO2021!K190</f>
        <v>66474300</v>
      </c>
      <c r="J190" s="38">
        <v>3488765</v>
      </c>
      <c r="K190" s="38">
        <f t="shared" si="20"/>
        <v>69963065</v>
      </c>
      <c r="L190" s="38">
        <f>+JUNIO2021!N190</f>
        <v>42495813</v>
      </c>
      <c r="M190" s="38">
        <v>3488765</v>
      </c>
      <c r="N190" s="38">
        <f t="shared" si="21"/>
        <v>45984578</v>
      </c>
      <c r="O190" s="38">
        <f>+JUNIO2021!Q190</f>
        <v>42495813</v>
      </c>
      <c r="P190" s="38">
        <v>3488765</v>
      </c>
      <c r="Q190" s="38">
        <f t="shared" si="22"/>
        <v>45984578</v>
      </c>
      <c r="R190" s="39">
        <f t="shared" si="17"/>
        <v>41036935</v>
      </c>
      <c r="S190" s="40">
        <f t="shared" si="18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v>1030500</v>
      </c>
      <c r="H191" s="64">
        <f t="shared" si="19"/>
        <v>88969500</v>
      </c>
      <c r="I191" s="38">
        <f>+JUNIO2021!K191</f>
        <v>30000000</v>
      </c>
      <c r="J191" s="38">
        <v>22574000</v>
      </c>
      <c r="K191" s="38">
        <f t="shared" si="20"/>
        <v>52574000</v>
      </c>
      <c r="L191" s="38">
        <f>+JUNIO2021!N191</f>
        <v>15488278</v>
      </c>
      <c r="M191" s="38">
        <v>21074000</v>
      </c>
      <c r="N191" s="38">
        <f t="shared" si="21"/>
        <v>36562278</v>
      </c>
      <c r="O191" s="38">
        <f>+JUNIO2021!Q191</f>
        <v>15488278</v>
      </c>
      <c r="P191" s="38">
        <v>21074000</v>
      </c>
      <c r="Q191" s="38">
        <f t="shared" si="22"/>
        <v>36562278</v>
      </c>
      <c r="R191" s="39">
        <f t="shared" si="17"/>
        <v>36395500</v>
      </c>
      <c r="S191" s="40">
        <f t="shared" si="18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/>
      <c r="F192" s="38"/>
      <c r="G192" s="38"/>
      <c r="H192" s="64">
        <f t="shared" si="19"/>
        <v>39889000</v>
      </c>
      <c r="I192" s="38">
        <f>+JUNIO2021!K192</f>
        <v>25889000</v>
      </c>
      <c r="J192" s="38">
        <v>490815</v>
      </c>
      <c r="K192" s="38">
        <f t="shared" si="20"/>
        <v>26379815</v>
      </c>
      <c r="L192" s="38">
        <f>+JUNIO2021!N192</f>
        <v>20339248</v>
      </c>
      <c r="M192" s="38">
        <v>490815</v>
      </c>
      <c r="N192" s="38">
        <f t="shared" si="21"/>
        <v>20830063</v>
      </c>
      <c r="O192" s="38">
        <f>+JUNIO2021!Q192</f>
        <v>20339248</v>
      </c>
      <c r="P192" s="38">
        <v>490815</v>
      </c>
      <c r="Q192" s="38">
        <f t="shared" si="22"/>
        <v>20830063</v>
      </c>
      <c r="R192" s="39">
        <f t="shared" si="17"/>
        <v>13509185</v>
      </c>
      <c r="S192" s="40">
        <f t="shared" si="18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+JUNIO2021!K193</f>
        <v>0</v>
      </c>
      <c r="J193" s="38"/>
      <c r="K193" s="38">
        <f t="shared" si="20"/>
        <v>0</v>
      </c>
      <c r="L193" s="38">
        <f>+JUNIO2021!N193</f>
        <v>0</v>
      </c>
      <c r="M193" s="38"/>
      <c r="N193" s="38">
        <f t="shared" si="21"/>
        <v>0</v>
      </c>
      <c r="O193" s="38">
        <f>+JUNIO2021!Q193</f>
        <v>0</v>
      </c>
      <c r="P193" s="38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+JUNIO2021!K194</f>
        <v>0</v>
      </c>
      <c r="J194" s="38"/>
      <c r="K194" s="38">
        <f t="shared" si="20"/>
        <v>0</v>
      </c>
      <c r="L194" s="38">
        <f>+JUNIO2021!N194</f>
        <v>0</v>
      </c>
      <c r="M194" s="38"/>
      <c r="N194" s="38">
        <f t="shared" si="21"/>
        <v>0</v>
      </c>
      <c r="O194" s="38">
        <f>+JUNIO2021!Q194</f>
        <v>0</v>
      </c>
      <c r="P194" s="38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+JUNIO2021!K195</f>
        <v>0</v>
      </c>
      <c r="J195" s="38">
        <f>+J196</f>
        <v>0</v>
      </c>
      <c r="K195" s="38">
        <f t="shared" si="20"/>
        <v>0</v>
      </c>
      <c r="L195" s="38">
        <f>+JUNIO2021!N195</f>
        <v>0</v>
      </c>
      <c r="M195" s="38">
        <f>+M196</f>
        <v>0</v>
      </c>
      <c r="N195" s="38">
        <f t="shared" si="21"/>
        <v>0</v>
      </c>
      <c r="O195" s="38">
        <f>+JUNIO2021!Q195</f>
        <v>0</v>
      </c>
      <c r="P195" s="38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+JUNIO2021!K196</f>
        <v>0</v>
      </c>
      <c r="J196" s="38"/>
      <c r="K196" s="38">
        <f t="shared" si="20"/>
        <v>0</v>
      </c>
      <c r="L196" s="38">
        <f>+JUNIO2021!N196</f>
        <v>0</v>
      </c>
      <c r="M196" s="38"/>
      <c r="N196" s="38">
        <f t="shared" si="21"/>
        <v>0</v>
      </c>
      <c r="O196" s="38">
        <f>+JUNIO2021!Q196</f>
        <v>0</v>
      </c>
      <c r="P196" s="38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+JUNIO2021!K197</f>
        <v>0</v>
      </c>
      <c r="J197" s="29">
        <f>+J198+J201</f>
        <v>0</v>
      </c>
      <c r="K197" s="29">
        <f t="shared" si="20"/>
        <v>0</v>
      </c>
      <c r="L197" s="29">
        <f>+JUNIO2021!N197</f>
        <v>0</v>
      </c>
      <c r="M197" s="29">
        <f>+M198+M201</f>
        <v>0</v>
      </c>
      <c r="N197" s="29">
        <f t="shared" si="21"/>
        <v>0</v>
      </c>
      <c r="O197" s="29">
        <f>+JUNIO2021!Q197</f>
        <v>0</v>
      </c>
      <c r="P197" s="29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+JUNIO2021!K198</f>
        <v>0</v>
      </c>
      <c r="J198" s="29">
        <f>+J199+J200</f>
        <v>0</v>
      </c>
      <c r="K198" s="29">
        <f t="shared" si="20"/>
        <v>0</v>
      </c>
      <c r="L198" s="29">
        <f>+JUNIO2021!N198</f>
        <v>0</v>
      </c>
      <c r="M198" s="29">
        <f>+M199+M200</f>
        <v>0</v>
      </c>
      <c r="N198" s="29">
        <f t="shared" si="21"/>
        <v>0</v>
      </c>
      <c r="O198" s="29">
        <f>+JUNIO2021!Q198</f>
        <v>0</v>
      </c>
      <c r="P198" s="29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+JUNIO2021!K199</f>
        <v>0</v>
      </c>
      <c r="J199" s="38"/>
      <c r="K199" s="38">
        <f t="shared" si="20"/>
        <v>0</v>
      </c>
      <c r="L199" s="38">
        <f>+JUNIO2021!N199</f>
        <v>0</v>
      </c>
      <c r="M199" s="38"/>
      <c r="N199" s="38">
        <f t="shared" si="21"/>
        <v>0</v>
      </c>
      <c r="O199" s="38">
        <f>+JUNIO2021!Q199</f>
        <v>0</v>
      </c>
      <c r="P199" s="38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+JUNIO2021!K200</f>
        <v>0</v>
      </c>
      <c r="J200" s="38"/>
      <c r="K200" s="38">
        <f t="shared" si="20"/>
        <v>0</v>
      </c>
      <c r="L200" s="38">
        <f>+JUNIO2021!N200</f>
        <v>0</v>
      </c>
      <c r="M200" s="38"/>
      <c r="N200" s="38">
        <f t="shared" si="21"/>
        <v>0</v>
      </c>
      <c r="O200" s="38">
        <f>+JUNIO2021!Q200</f>
        <v>0</v>
      </c>
      <c r="P200" s="38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+JUNIO2021!K201</f>
        <v>0</v>
      </c>
      <c r="J201" s="29">
        <f>+J202+J203</f>
        <v>0</v>
      </c>
      <c r="K201" s="29">
        <f t="shared" si="20"/>
        <v>0</v>
      </c>
      <c r="L201" s="29">
        <f>+JUNIO2021!N201</f>
        <v>0</v>
      </c>
      <c r="M201" s="29">
        <f>+M202+M203</f>
        <v>0</v>
      </c>
      <c r="N201" s="29">
        <f t="shared" si="21"/>
        <v>0</v>
      </c>
      <c r="O201" s="29">
        <f>+JUNIO2021!Q201</f>
        <v>0</v>
      </c>
      <c r="P201" s="29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+JUNIO2021!K202</f>
        <v>0</v>
      </c>
      <c r="J202" s="38"/>
      <c r="K202" s="38">
        <f t="shared" si="20"/>
        <v>0</v>
      </c>
      <c r="L202" s="38">
        <f>+JUNIO2021!N202</f>
        <v>0</v>
      </c>
      <c r="M202" s="38"/>
      <c r="N202" s="38">
        <f t="shared" si="21"/>
        <v>0</v>
      </c>
      <c r="O202" s="38">
        <f>+JUNIO2021!Q202</f>
        <v>0</v>
      </c>
      <c r="P202" s="38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+JUNIO2021!K203</f>
        <v>0</v>
      </c>
      <c r="J203" s="38"/>
      <c r="K203" s="38">
        <f t="shared" si="20"/>
        <v>0</v>
      </c>
      <c r="L203" s="38">
        <f>+JUNIO2021!N203</f>
        <v>0</v>
      </c>
      <c r="M203" s="38"/>
      <c r="N203" s="38">
        <f t="shared" si="21"/>
        <v>0</v>
      </c>
      <c r="O203" s="38">
        <f>+JUNIO2021!Q203</f>
        <v>0</v>
      </c>
      <c r="P203" s="38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0</v>
      </c>
      <c r="I204" s="29">
        <f>+JUNIO2021!K204</f>
        <v>0</v>
      </c>
      <c r="J204" s="29">
        <f>J205+J208</f>
        <v>0</v>
      </c>
      <c r="K204" s="29">
        <f t="shared" si="20"/>
        <v>0</v>
      </c>
      <c r="L204" s="29">
        <f>+JUNIO2021!N204</f>
        <v>0</v>
      </c>
      <c r="M204" s="29">
        <f>M205+M208</f>
        <v>0</v>
      </c>
      <c r="N204" s="29">
        <f t="shared" si="21"/>
        <v>0</v>
      </c>
      <c r="O204" s="29">
        <f>+JUNIO2021!Q204</f>
        <v>0</v>
      </c>
      <c r="P204" s="29">
        <f>P205+P208</f>
        <v>0</v>
      </c>
      <c r="Q204" s="29">
        <f t="shared" si="22"/>
        <v>0</v>
      </c>
      <c r="R204" s="35">
        <f t="shared" si="17"/>
        <v>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0</v>
      </c>
      <c r="I205" s="29">
        <f>+JUNIO2021!K205</f>
        <v>0</v>
      </c>
      <c r="J205" s="29">
        <f>+J206</f>
        <v>0</v>
      </c>
      <c r="K205" s="29">
        <f t="shared" si="20"/>
        <v>0</v>
      </c>
      <c r="L205" s="29">
        <f>+JUNIO2021!N205</f>
        <v>0</v>
      </c>
      <c r="M205" s="29">
        <f>+M206</f>
        <v>0</v>
      </c>
      <c r="N205" s="29">
        <f t="shared" si="21"/>
        <v>0</v>
      </c>
      <c r="O205" s="29">
        <f>+JUNIO2021!Q205</f>
        <v>0</v>
      </c>
      <c r="P205" s="29">
        <f>+P206</f>
        <v>0</v>
      </c>
      <c r="Q205" s="29">
        <f t="shared" si="22"/>
        <v>0</v>
      </c>
      <c r="R205" s="35">
        <f t="shared" si="17"/>
        <v>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0</v>
      </c>
      <c r="I206" s="29">
        <f>+JUNIO2021!K206</f>
        <v>0</v>
      </c>
      <c r="J206" s="29">
        <f>+J207</f>
        <v>0</v>
      </c>
      <c r="K206" s="29">
        <f t="shared" si="20"/>
        <v>0</v>
      </c>
      <c r="L206" s="29">
        <f>+JUNIO2021!N206</f>
        <v>0</v>
      </c>
      <c r="M206" s="29">
        <f>+M207</f>
        <v>0</v>
      </c>
      <c r="N206" s="29">
        <f t="shared" si="21"/>
        <v>0</v>
      </c>
      <c r="O206" s="29">
        <f>+JUNIO2021!Q206</f>
        <v>0</v>
      </c>
      <c r="P206" s="29">
        <f>+P207</f>
        <v>0</v>
      </c>
      <c r="Q206" s="29">
        <f t="shared" si="22"/>
        <v>0</v>
      </c>
      <c r="R206" s="35">
        <f t="shared" ref="R206:R226" si="24">+H206-K206</f>
        <v>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0</v>
      </c>
      <c r="I207" s="38">
        <f>+JUNIO2021!K207</f>
        <v>0</v>
      </c>
      <c r="J207" s="38">
        <v>0</v>
      </c>
      <c r="K207" s="38">
        <f t="shared" ref="K207:K226" si="27">+I207+J207</f>
        <v>0</v>
      </c>
      <c r="L207" s="38">
        <f>+JUNIO2021!N207</f>
        <v>0</v>
      </c>
      <c r="M207" s="38">
        <v>0</v>
      </c>
      <c r="N207" s="38">
        <f t="shared" ref="N207:N226" si="28">+L207+M207</f>
        <v>0</v>
      </c>
      <c r="O207" s="38">
        <f>+JUNIO2021!Q207</f>
        <v>0</v>
      </c>
      <c r="P207" s="38">
        <v>0</v>
      </c>
      <c r="Q207" s="38">
        <f t="shared" ref="Q207:Q226" si="29">+O207+P207</f>
        <v>0</v>
      </c>
      <c r="R207" s="39">
        <f t="shared" si="24"/>
        <v>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+JUNIO2021!K208</f>
        <v>0</v>
      </c>
      <c r="J208" s="29">
        <f>+J209</f>
        <v>0</v>
      </c>
      <c r="K208" s="29">
        <f t="shared" si="27"/>
        <v>0</v>
      </c>
      <c r="L208" s="29">
        <f>+JUNIO2021!N208</f>
        <v>0</v>
      </c>
      <c r="M208" s="29">
        <f>+M209</f>
        <v>0</v>
      </c>
      <c r="N208" s="29">
        <f t="shared" si="28"/>
        <v>0</v>
      </c>
      <c r="O208" s="29">
        <f>+JUNIO2021!Q208</f>
        <v>0</v>
      </c>
      <c r="P208" s="29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+JUNIO2021!K209</f>
        <v>0</v>
      </c>
      <c r="J209" s="38"/>
      <c r="K209" s="38">
        <f t="shared" si="27"/>
        <v>0</v>
      </c>
      <c r="L209" s="38">
        <f>+JUNIO2021!N209</f>
        <v>0</v>
      </c>
      <c r="M209" s="38"/>
      <c r="N209" s="38">
        <f t="shared" si="28"/>
        <v>0</v>
      </c>
      <c r="O209" s="38">
        <f>+JUNIO2021!Q209</f>
        <v>0</v>
      </c>
      <c r="P209" s="38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+JUNIO2021!K210</f>
        <v>45130705</v>
      </c>
      <c r="J210" s="29">
        <f>+J211+J215+J219+J222+J225</f>
        <v>0</v>
      </c>
      <c r="K210" s="29">
        <f t="shared" si="27"/>
        <v>45130705</v>
      </c>
      <c r="L210" s="29">
        <f>+JUNIO2021!N210</f>
        <v>45130705</v>
      </c>
      <c r="M210" s="29">
        <f>+M211+M215+M219+M222+M225</f>
        <v>0</v>
      </c>
      <c r="N210" s="29">
        <f t="shared" si="28"/>
        <v>45130705</v>
      </c>
      <c r="O210" s="29">
        <f>+JUNIO2021!Q210</f>
        <v>44860055</v>
      </c>
      <c r="P210" s="29">
        <f>+P211+P215+P219+P222+P225</f>
        <v>0</v>
      </c>
      <c r="Q210" s="29">
        <f t="shared" si="29"/>
        <v>44860055</v>
      </c>
      <c r="R210" s="35">
        <f t="shared" si="24"/>
        <v>0</v>
      </c>
      <c r="S210" s="36">
        <f t="shared" si="25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+JUNIO2021!K211</f>
        <v>30970205</v>
      </c>
      <c r="J211" s="29">
        <f>+J212+J213+J214</f>
        <v>0</v>
      </c>
      <c r="K211" s="29">
        <f t="shared" si="27"/>
        <v>30970205</v>
      </c>
      <c r="L211" s="29">
        <f>+JUNIO2021!N211</f>
        <v>30970205</v>
      </c>
      <c r="M211" s="29">
        <f>+M212+M213+M214</f>
        <v>0</v>
      </c>
      <c r="N211" s="29">
        <f t="shared" si="28"/>
        <v>30970205</v>
      </c>
      <c r="O211" s="29">
        <f>+JUNIO2021!Q211</f>
        <v>30699555</v>
      </c>
      <c r="P211" s="29">
        <f>+P212+P213+P214</f>
        <v>0</v>
      </c>
      <c r="Q211" s="29">
        <f t="shared" si="29"/>
        <v>30699555</v>
      </c>
      <c r="R211" s="35">
        <f t="shared" si="24"/>
        <v>0</v>
      </c>
      <c r="S211" s="36">
        <f t="shared" si="25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+JUNIO2021!K212</f>
        <v>11024782</v>
      </c>
      <c r="J212" s="38"/>
      <c r="K212" s="38">
        <f t="shared" si="27"/>
        <v>11024782</v>
      </c>
      <c r="L212" s="38">
        <f>+JUNIO2021!N212</f>
        <v>11024782</v>
      </c>
      <c r="M212" s="38"/>
      <c r="N212" s="38">
        <f t="shared" si="28"/>
        <v>11024782</v>
      </c>
      <c r="O212" s="38">
        <f>+JUNIO2021!Q212</f>
        <v>11024782</v>
      </c>
      <c r="P212" s="38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+JUNIO2021!K213</f>
        <v>7350000</v>
      </c>
      <c r="J213" s="38"/>
      <c r="K213" s="38">
        <f t="shared" si="27"/>
        <v>7350000</v>
      </c>
      <c r="L213" s="38">
        <f>+JUNIO2021!N213</f>
        <v>7350000</v>
      </c>
      <c r="M213" s="38"/>
      <c r="N213" s="38">
        <f t="shared" si="28"/>
        <v>7350000</v>
      </c>
      <c r="O213" s="38">
        <f>+JUNIO2021!Q213</f>
        <v>7350000</v>
      </c>
      <c r="P213" s="38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+JUNIO2021!K214</f>
        <v>12595423</v>
      </c>
      <c r="J214" s="38"/>
      <c r="K214" s="38">
        <f t="shared" si="27"/>
        <v>12595423</v>
      </c>
      <c r="L214" s="38">
        <f>+JUNIO2021!N214</f>
        <v>12595423</v>
      </c>
      <c r="M214" s="38"/>
      <c r="N214" s="38">
        <f t="shared" si="28"/>
        <v>12595423</v>
      </c>
      <c r="O214" s="38">
        <f>+JUNIO2021!Q214</f>
        <v>12324773</v>
      </c>
      <c r="P214" s="38"/>
      <c r="Q214" s="38">
        <f t="shared" si="29"/>
        <v>12324773</v>
      </c>
      <c r="R214" s="39">
        <f t="shared" si="24"/>
        <v>0</v>
      </c>
      <c r="S214" s="40">
        <f t="shared" si="25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+JUNIO2021!K215</f>
        <v>14160500</v>
      </c>
      <c r="J215" s="29">
        <f>+J216+J217+J218</f>
        <v>0</v>
      </c>
      <c r="K215" s="29">
        <f t="shared" si="27"/>
        <v>14160500</v>
      </c>
      <c r="L215" s="29">
        <f>+JUNIO2021!N215</f>
        <v>14160500</v>
      </c>
      <c r="M215" s="29">
        <f>+M216+M217+M218</f>
        <v>0</v>
      </c>
      <c r="N215" s="29">
        <f t="shared" si="28"/>
        <v>14160500</v>
      </c>
      <c r="O215" s="29">
        <f>+JUNIO2021!Q215</f>
        <v>14160500</v>
      </c>
      <c r="P215" s="29">
        <f>+P216+P217+P218</f>
        <v>0</v>
      </c>
      <c r="Q215" s="29">
        <f t="shared" si="29"/>
        <v>14160500</v>
      </c>
      <c r="R215" s="35">
        <f t="shared" si="24"/>
        <v>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+JUNIO2021!K216</f>
        <v>0</v>
      </c>
      <c r="J216" s="38"/>
      <c r="K216" s="38">
        <f t="shared" si="27"/>
        <v>0</v>
      </c>
      <c r="L216" s="38">
        <f>+JUNIO2021!N216</f>
        <v>0</v>
      </c>
      <c r="M216" s="38"/>
      <c r="N216" s="38">
        <f t="shared" si="28"/>
        <v>0</v>
      </c>
      <c r="O216" s="38">
        <f>+JUNIO2021!Q216</f>
        <v>0</v>
      </c>
      <c r="P216" s="38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+JUNIO2021!K217</f>
        <v>14160500</v>
      </c>
      <c r="J217" s="38"/>
      <c r="K217" s="38">
        <f t="shared" si="27"/>
        <v>14160500</v>
      </c>
      <c r="L217" s="38">
        <f>+JUNIO2021!N217</f>
        <v>14160500</v>
      </c>
      <c r="M217" s="38"/>
      <c r="N217" s="38">
        <f t="shared" si="28"/>
        <v>14160500</v>
      </c>
      <c r="O217" s="38">
        <f>+JUNIO2021!Q217</f>
        <v>14160500</v>
      </c>
      <c r="P217" s="38"/>
      <c r="Q217" s="38">
        <f t="shared" si="29"/>
        <v>14160500</v>
      </c>
      <c r="R217" s="39">
        <f t="shared" si="24"/>
        <v>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+JUNIO2021!K218</f>
        <v>0</v>
      </c>
      <c r="J218" s="38">
        <v>0</v>
      </c>
      <c r="K218" s="38">
        <f t="shared" si="27"/>
        <v>0</v>
      </c>
      <c r="L218" s="38">
        <f>+JUNIO2021!N218</f>
        <v>0</v>
      </c>
      <c r="M218" s="38">
        <v>0</v>
      </c>
      <c r="N218" s="38">
        <f t="shared" si="28"/>
        <v>0</v>
      </c>
      <c r="O218" s="38">
        <f>+JUNIO2021!Q218</f>
        <v>0</v>
      </c>
      <c r="P218" s="38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+JUNIO2021!K219</f>
        <v>0</v>
      </c>
      <c r="J219" s="29">
        <f>+J220+J221</f>
        <v>0</v>
      </c>
      <c r="K219" s="29">
        <f t="shared" si="27"/>
        <v>0</v>
      </c>
      <c r="L219" s="29">
        <f>+JUNIO2021!N219</f>
        <v>0</v>
      </c>
      <c r="M219" s="29">
        <f>+M220+M221</f>
        <v>0</v>
      </c>
      <c r="N219" s="29">
        <f t="shared" si="28"/>
        <v>0</v>
      </c>
      <c r="O219" s="29">
        <f>+JUNIO2021!Q219</f>
        <v>0</v>
      </c>
      <c r="P219" s="29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+JUNIO2021!K220</f>
        <v>0</v>
      </c>
      <c r="J220" s="38">
        <v>0</v>
      </c>
      <c r="K220" s="38">
        <f t="shared" si="27"/>
        <v>0</v>
      </c>
      <c r="L220" s="38">
        <f>+JUNIO2021!N220</f>
        <v>0</v>
      </c>
      <c r="M220" s="38">
        <v>0</v>
      </c>
      <c r="N220" s="38">
        <f t="shared" si="28"/>
        <v>0</v>
      </c>
      <c r="O220" s="38">
        <f>+JUNIO2021!Q220</f>
        <v>0</v>
      </c>
      <c r="P220" s="38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+JUNIO2021!K221</f>
        <v>0</v>
      </c>
      <c r="J221" s="38">
        <v>0</v>
      </c>
      <c r="K221" s="38">
        <f t="shared" si="27"/>
        <v>0</v>
      </c>
      <c r="L221" s="38">
        <f>+JUNIO2021!N221</f>
        <v>0</v>
      </c>
      <c r="M221" s="38">
        <v>0</v>
      </c>
      <c r="N221" s="38">
        <f t="shared" si="28"/>
        <v>0</v>
      </c>
      <c r="O221" s="38">
        <f>+JUNIO2021!Q221</f>
        <v>0</v>
      </c>
      <c r="P221" s="38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+JUNIO2021!K222</f>
        <v>0</v>
      </c>
      <c r="J222" s="29">
        <f>+J223+J224</f>
        <v>0</v>
      </c>
      <c r="K222" s="29">
        <f t="shared" si="27"/>
        <v>0</v>
      </c>
      <c r="L222" s="29">
        <f>+JUNIO2021!N222</f>
        <v>0</v>
      </c>
      <c r="M222" s="29">
        <f>+M223+M224</f>
        <v>0</v>
      </c>
      <c r="N222" s="29">
        <f t="shared" si="28"/>
        <v>0</v>
      </c>
      <c r="O222" s="29">
        <f>+JUNIO2021!Q222</f>
        <v>0</v>
      </c>
      <c r="P222" s="29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+JUNIO2021!K223</f>
        <v>0</v>
      </c>
      <c r="J223" s="38">
        <v>0</v>
      </c>
      <c r="K223" s="38">
        <f t="shared" si="27"/>
        <v>0</v>
      </c>
      <c r="L223" s="38">
        <f>+JUNIO2021!N223</f>
        <v>0</v>
      </c>
      <c r="M223" s="38">
        <v>0</v>
      </c>
      <c r="N223" s="38">
        <f t="shared" si="28"/>
        <v>0</v>
      </c>
      <c r="O223" s="38">
        <f>+JUNIO2021!Q223</f>
        <v>0</v>
      </c>
      <c r="P223" s="38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+JUNIO2021!K224</f>
        <v>0</v>
      </c>
      <c r="J224" s="38">
        <v>0</v>
      </c>
      <c r="K224" s="38">
        <f t="shared" si="27"/>
        <v>0</v>
      </c>
      <c r="L224" s="38">
        <f>+JUNIO2021!N224</f>
        <v>0</v>
      </c>
      <c r="M224" s="38">
        <v>0</v>
      </c>
      <c r="N224" s="38">
        <f t="shared" si="28"/>
        <v>0</v>
      </c>
      <c r="O224" s="38">
        <f>+JUNIO2021!Q224</f>
        <v>0</v>
      </c>
      <c r="P224" s="38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+JUNIO2021!K225</f>
        <v>0</v>
      </c>
      <c r="J225" s="29">
        <v>0</v>
      </c>
      <c r="K225" s="29">
        <f t="shared" si="27"/>
        <v>0</v>
      </c>
      <c r="L225" s="41">
        <f>+JUNIO2021!N225</f>
        <v>0</v>
      </c>
      <c r="M225" s="29">
        <v>0</v>
      </c>
      <c r="N225" s="29">
        <f t="shared" si="28"/>
        <v>0</v>
      </c>
      <c r="O225" s="41">
        <f>+JUNIO2021!Q225</f>
        <v>0</v>
      </c>
      <c r="P225" s="29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857990546.38999999</v>
      </c>
      <c r="E226" s="44">
        <f>+E12+E184+E197+E204+E210</f>
        <v>59006088</v>
      </c>
      <c r="F226" s="44">
        <f>+F12+F184+F197+F204+F210</f>
        <v>0</v>
      </c>
      <c r="G226" s="44">
        <f>+G12+G184+G197+G204+G210</f>
        <v>59006088</v>
      </c>
      <c r="H226" s="75">
        <f>+C226+D226+E226-F226-G226</f>
        <v>2434087213.3899999</v>
      </c>
      <c r="I226" s="41">
        <f>+JUNIO2021!K226</f>
        <v>1615420966.3800001</v>
      </c>
      <c r="J226" s="44">
        <f>+J12+J184+J197+J204+J210</f>
        <v>218657143</v>
      </c>
      <c r="K226" s="44">
        <f t="shared" si="27"/>
        <v>1834078109.3800001</v>
      </c>
      <c r="L226" s="41">
        <f>+JUNIO2021!N226</f>
        <v>920298252.38</v>
      </c>
      <c r="M226" s="44">
        <f>+M12+M184+M197+M204+M210</f>
        <v>123421140</v>
      </c>
      <c r="N226" s="44">
        <f t="shared" si="28"/>
        <v>1043719392.38</v>
      </c>
      <c r="O226" s="41">
        <f>+JUNIO2021!Q226</f>
        <v>848898360.38</v>
      </c>
      <c r="P226" s="44">
        <f>+P12+P184+P197+P204+P210</f>
        <v>123421140</v>
      </c>
      <c r="Q226" s="44">
        <f t="shared" si="29"/>
        <v>972319500.38</v>
      </c>
      <c r="R226" s="81">
        <f t="shared" si="24"/>
        <v>600009104.00999975</v>
      </c>
      <c r="S226" s="45">
        <f t="shared" si="25"/>
        <v>71399892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6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9.85546875" style="53" customWidth="1"/>
    <col min="6" max="6" width="7.85546875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3" width="10.7109375" style="8" customWidth="1"/>
    <col min="14" max="14" width="12.140625" style="8" customWidth="1"/>
    <col min="15" max="15" width="10.7109375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20"/>
      <c r="B9" s="121"/>
      <c r="C9" s="173"/>
      <c r="D9" s="14" t="s">
        <v>364</v>
      </c>
      <c r="E9" s="117" t="s">
        <v>365</v>
      </c>
      <c r="F9" s="118" t="s">
        <v>359</v>
      </c>
      <c r="G9" s="119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857990546.38999999</v>
      </c>
      <c r="E11" s="28">
        <f>+E12+E184+E197+E204+E210</f>
        <v>76544088</v>
      </c>
      <c r="F11" s="28">
        <f>+F12+F184+F197+F204+F210</f>
        <v>0</v>
      </c>
      <c r="G11" s="28">
        <f>+G12+G184+G197+G204+G210</f>
        <v>76544088</v>
      </c>
      <c r="H11" s="65">
        <f>+C11+D11+E11-F11-G11</f>
        <v>2434087213.3899999</v>
      </c>
      <c r="I11" s="28">
        <f>+JULIO2021!K11</f>
        <v>1834078109.3800001</v>
      </c>
      <c r="J11" s="28">
        <f>+J12+J184+J197+J204+J210</f>
        <v>100741051.95</v>
      </c>
      <c r="K11" s="28">
        <f>+I11+J11</f>
        <v>1934819161.3300002</v>
      </c>
      <c r="L11" s="28">
        <f>+JULIO2021!N11</f>
        <v>1043719392.38</v>
      </c>
      <c r="M11" s="28">
        <f>+M12+M184+M197+M204+M210</f>
        <v>207807666</v>
      </c>
      <c r="N11" s="28">
        <f>+L11+M11</f>
        <v>1251527058.3800001</v>
      </c>
      <c r="O11" s="28">
        <f>+JULIO2021!Q11</f>
        <v>972319500.38</v>
      </c>
      <c r="P11" s="28">
        <f>+P12+P184+P197+P204+P210</f>
        <v>207807665.94999999</v>
      </c>
      <c r="Q11" s="28">
        <f>+O11+P11</f>
        <v>1180127166.3299999</v>
      </c>
      <c r="R11" s="30">
        <f t="shared" ref="R11:R75" si="0">+H11-K11</f>
        <v>499268052.0599997</v>
      </c>
      <c r="S11" s="31">
        <f t="shared" ref="S11:S75" si="1">+N11-Q11</f>
        <v>71399892.050000191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669576570.38999999</v>
      </c>
      <c r="E12" s="29">
        <f>+E13+E120+E173</f>
        <v>76544088</v>
      </c>
      <c r="F12" s="29">
        <f>+F13+F120+F173</f>
        <v>0</v>
      </c>
      <c r="G12" s="29">
        <f>+G13+G120+G173</f>
        <v>69513588</v>
      </c>
      <c r="H12" s="65">
        <f t="shared" ref="H12:H76" si="2">+C12+D12+E12-F12-G12</f>
        <v>2082703737.3899999</v>
      </c>
      <c r="I12" s="29">
        <f>+JULIO2021!K12</f>
        <v>1613961724.3800001</v>
      </c>
      <c r="J12" s="29">
        <f>+J13+J120+J173</f>
        <v>100741051.95</v>
      </c>
      <c r="K12" s="29">
        <f t="shared" ref="K12:K76" si="3">+I12+J12</f>
        <v>1714702776.3300002</v>
      </c>
      <c r="L12" s="29">
        <f>+JULIO2021!N12</f>
        <v>889613665.38</v>
      </c>
      <c r="M12" s="29">
        <f>+M13+M120+M173</f>
        <v>188417213</v>
      </c>
      <c r="N12" s="29">
        <f t="shared" ref="N12:N76" si="4">+L12+M12</f>
        <v>1078030878.3800001</v>
      </c>
      <c r="O12" s="29">
        <f>+JULIO2021!Q12</f>
        <v>818484423.38</v>
      </c>
      <c r="P12" s="29">
        <f>+P13+P120+P173</f>
        <v>188417212.94999999</v>
      </c>
      <c r="Q12" s="29">
        <f t="shared" ref="Q12:Q76" si="5">+O12+P12</f>
        <v>1006901636.3299999</v>
      </c>
      <c r="R12" s="35">
        <f t="shared" si="0"/>
        <v>368000961.0599997</v>
      </c>
      <c r="S12" s="36">
        <f t="shared" si="1"/>
        <v>71129242.050000191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40201094</v>
      </c>
      <c r="F13" s="29">
        <f>+F14+F66</f>
        <v>0</v>
      </c>
      <c r="G13" s="29">
        <f>+G14+G66</f>
        <v>61999588</v>
      </c>
      <c r="H13" s="65">
        <f t="shared" si="2"/>
        <v>1446368048.76</v>
      </c>
      <c r="I13" s="29">
        <f>+JULIO2021!K13</f>
        <v>1236298583</v>
      </c>
      <c r="J13" s="29">
        <f>+J14+J66</f>
        <v>37928137</v>
      </c>
      <c r="K13" s="29">
        <f t="shared" si="3"/>
        <v>1274226720</v>
      </c>
      <c r="L13" s="29">
        <f>+JULIO2021!N13</f>
        <v>679741580</v>
      </c>
      <c r="M13" s="29">
        <f>+M14+M66</f>
        <v>140121212</v>
      </c>
      <c r="N13" s="29">
        <f t="shared" si="4"/>
        <v>819862792</v>
      </c>
      <c r="O13" s="29">
        <f>+JULIO2021!Q13</f>
        <v>660671226</v>
      </c>
      <c r="P13" s="29">
        <f>+P14+P66</f>
        <v>140121212</v>
      </c>
      <c r="Q13" s="29">
        <f t="shared" si="5"/>
        <v>800792438</v>
      </c>
      <c r="R13" s="35">
        <f t="shared" si="0"/>
        <v>172141328.75999999</v>
      </c>
      <c r="S13" s="36">
        <f t="shared" si="1"/>
        <v>19070354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21193500</v>
      </c>
      <c r="H14" s="65">
        <f t="shared" si="2"/>
        <v>508986280</v>
      </c>
      <c r="I14" s="29">
        <f>+JULIO2021!K14</f>
        <v>442420832</v>
      </c>
      <c r="J14" s="29">
        <f>+J15+J35+J39+J51</f>
        <v>14549777</v>
      </c>
      <c r="K14" s="29">
        <f t="shared" si="3"/>
        <v>456970609</v>
      </c>
      <c r="L14" s="29">
        <f>+JULIO2021!N14</f>
        <v>265941088</v>
      </c>
      <c r="M14" s="29">
        <f>+M15+M35+M39+M51</f>
        <v>54208792</v>
      </c>
      <c r="N14" s="29">
        <f t="shared" si="4"/>
        <v>320149880</v>
      </c>
      <c r="O14" s="29">
        <f>+JULIO2021!Q14</f>
        <v>254138847</v>
      </c>
      <c r="P14" s="29">
        <f>+P15+P35+P39+P51</f>
        <v>54208792</v>
      </c>
      <c r="Q14" s="29">
        <f t="shared" si="5"/>
        <v>308347639</v>
      </c>
      <c r="R14" s="35">
        <f t="shared" si="0"/>
        <v>52015671</v>
      </c>
      <c r="S14" s="36">
        <f>+N14-Q14</f>
        <v>11802241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+JULIO2021!K15</f>
        <v>58830193</v>
      </c>
      <c r="J15" s="29">
        <f>+J16+J17+J18+J19</f>
        <v>7309300</v>
      </c>
      <c r="K15" s="29">
        <f t="shared" si="3"/>
        <v>66139493</v>
      </c>
      <c r="L15" s="29">
        <f>+JULIO2021!N15</f>
        <v>58830192</v>
      </c>
      <c r="M15" s="29">
        <f>+M16+M17+M18+M19</f>
        <v>7309300</v>
      </c>
      <c r="N15" s="29">
        <f t="shared" si="4"/>
        <v>66139492</v>
      </c>
      <c r="O15" s="29">
        <f>+JULIO2021!Q15</f>
        <v>51165100</v>
      </c>
      <c r="P15" s="29">
        <f>+P16+P17+P18+P19</f>
        <v>7309300</v>
      </c>
      <c r="Q15" s="29">
        <f t="shared" si="5"/>
        <v>58474400</v>
      </c>
      <c r="R15" s="35">
        <f t="shared" si="0"/>
        <v>36902296</v>
      </c>
      <c r="S15" s="36">
        <f t="shared" si="1"/>
        <v>7665092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+JULIO2021!K16</f>
        <v>45826900</v>
      </c>
      <c r="J16" s="38">
        <v>6546700</v>
      </c>
      <c r="K16" s="38">
        <f t="shared" si="3"/>
        <v>52373600</v>
      </c>
      <c r="L16" s="38">
        <f>+JULIO2021!N16</f>
        <v>45826900</v>
      </c>
      <c r="M16" s="38">
        <v>6546700</v>
      </c>
      <c r="N16" s="38">
        <f t="shared" si="4"/>
        <v>52373600</v>
      </c>
      <c r="O16" s="38">
        <f>+JULIO2021!Q16</f>
        <v>45826900</v>
      </c>
      <c r="P16" s="38">
        <v>6546700</v>
      </c>
      <c r="Q16" s="38">
        <f t="shared" si="5"/>
        <v>52373600</v>
      </c>
      <c r="R16" s="39">
        <f t="shared" si="0"/>
        <v>26186800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+JULIO2021!K17</f>
        <v>0</v>
      </c>
      <c r="J17" s="38"/>
      <c r="K17" s="38">
        <f t="shared" si="3"/>
        <v>0</v>
      </c>
      <c r="L17" s="38">
        <f>+JULIO2021!N17</f>
        <v>0</v>
      </c>
      <c r="M17" s="38"/>
      <c r="N17" s="38">
        <f t="shared" si="4"/>
        <v>0</v>
      </c>
      <c r="O17" s="38">
        <f>+JULIO2021!Q17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+JULIO2021!K18</f>
        <v>0</v>
      </c>
      <c r="J18" s="38"/>
      <c r="K18" s="38">
        <f t="shared" si="3"/>
        <v>0</v>
      </c>
      <c r="L18" s="38">
        <f>+JULIO2021!N18</f>
        <v>0</v>
      </c>
      <c r="M18" s="38"/>
      <c r="N18" s="38">
        <f t="shared" si="4"/>
        <v>0</v>
      </c>
      <c r="O18" s="38">
        <f>+JULIO2021!Q18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+JULIO2021!K19</f>
        <v>13003293</v>
      </c>
      <c r="J19" s="29">
        <f>SUM(J20:J33)</f>
        <v>762600</v>
      </c>
      <c r="K19" s="29">
        <f t="shared" si="3"/>
        <v>13765893</v>
      </c>
      <c r="L19" s="29">
        <f>+JULIO2021!N19</f>
        <v>13003292</v>
      </c>
      <c r="M19" s="29">
        <f>SUM(M20:M33)</f>
        <v>762600</v>
      </c>
      <c r="N19" s="29">
        <f t="shared" si="4"/>
        <v>13765892</v>
      </c>
      <c r="O19" s="29">
        <f>+JULIO2021!Q19</f>
        <v>5338200</v>
      </c>
      <c r="P19" s="29">
        <f>SUM(P20:P33)</f>
        <v>762600</v>
      </c>
      <c r="Q19" s="29">
        <f t="shared" si="5"/>
        <v>6100800</v>
      </c>
      <c r="R19" s="35">
        <f t="shared" si="0"/>
        <v>10715496</v>
      </c>
      <c r="S19" s="36">
        <f t="shared" si="1"/>
        <v>7665092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+JULIO2021!K20</f>
        <v>2400456</v>
      </c>
      <c r="J20" s="38"/>
      <c r="K20" s="38">
        <f t="shared" si="3"/>
        <v>2400456</v>
      </c>
      <c r="L20" s="38">
        <f>+JULIO2021!N20</f>
        <v>2400456</v>
      </c>
      <c r="M20" s="38"/>
      <c r="N20" s="38">
        <f t="shared" si="4"/>
        <v>2400456</v>
      </c>
      <c r="O20" s="38">
        <f>+JULIO2021!Q20</f>
        <v>0</v>
      </c>
      <c r="P20" s="38"/>
      <c r="Q20" s="38">
        <f t="shared" si="5"/>
        <v>0</v>
      </c>
      <c r="R20" s="39">
        <f t="shared" si="0"/>
        <v>2400457</v>
      </c>
      <c r="S20" s="40">
        <f t="shared" si="1"/>
        <v>2400456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+JULIO2021!K21</f>
        <v>5338200</v>
      </c>
      <c r="J21" s="38">
        <v>762600</v>
      </c>
      <c r="K21" s="38">
        <f t="shared" si="3"/>
        <v>6100800</v>
      </c>
      <c r="L21" s="38">
        <f>+JULIO2021!N21</f>
        <v>5338200</v>
      </c>
      <c r="M21" s="38">
        <v>762600</v>
      </c>
      <c r="N21" s="38">
        <f t="shared" si="4"/>
        <v>6100800</v>
      </c>
      <c r="O21" s="38">
        <f>+JULIO2021!Q21</f>
        <v>5338200</v>
      </c>
      <c r="P21" s="38">
        <v>762600</v>
      </c>
      <c r="Q21" s="38">
        <f t="shared" si="5"/>
        <v>6100800</v>
      </c>
      <c r="R21" s="39">
        <f t="shared" si="0"/>
        <v>3050400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+JULIO2021!K22</f>
        <v>1636674</v>
      </c>
      <c r="J22" s="38"/>
      <c r="K22" s="38">
        <f t="shared" si="3"/>
        <v>1636674</v>
      </c>
      <c r="L22" s="38">
        <f>+JULIO2021!N22</f>
        <v>1636674</v>
      </c>
      <c r="M22" s="38"/>
      <c r="N22" s="38">
        <f t="shared" si="4"/>
        <v>1636674</v>
      </c>
      <c r="O22" s="38">
        <f>+JULIO2021!Q22</f>
        <v>0</v>
      </c>
      <c r="P22" s="38"/>
      <c r="Q22" s="38">
        <f t="shared" si="5"/>
        <v>0</v>
      </c>
      <c r="R22" s="39">
        <f t="shared" si="0"/>
        <v>1636676</v>
      </c>
      <c r="S22" s="40">
        <f t="shared" si="1"/>
        <v>1636674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+JULIO2021!K23</f>
        <v>0</v>
      </c>
      <c r="J23" s="38"/>
      <c r="K23" s="38">
        <f t="shared" si="3"/>
        <v>0</v>
      </c>
      <c r="L23" s="38">
        <f>+JULIO2021!N23</f>
        <v>0</v>
      </c>
      <c r="M23" s="38"/>
      <c r="N23" s="38">
        <f t="shared" si="4"/>
        <v>0</v>
      </c>
      <c r="O23" s="38">
        <f>+JULIO2021!Q23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+JULIO2021!K24</f>
        <v>218224</v>
      </c>
      <c r="J24" s="38"/>
      <c r="K24" s="38">
        <f t="shared" si="3"/>
        <v>218224</v>
      </c>
      <c r="L24" s="38">
        <f>+JULIO2021!N24</f>
        <v>218224</v>
      </c>
      <c r="M24" s="38"/>
      <c r="N24" s="38">
        <f t="shared" si="4"/>
        <v>218224</v>
      </c>
      <c r="O24" s="38">
        <f>+JULIO2021!Q24</f>
        <v>0</v>
      </c>
      <c r="P24" s="38"/>
      <c r="Q24" s="38">
        <f t="shared" si="5"/>
        <v>0</v>
      </c>
      <c r="R24" s="39">
        <f t="shared" si="0"/>
        <v>218223</v>
      </c>
      <c r="S24" s="40">
        <f t="shared" si="1"/>
        <v>218224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+JULIO2021!K25</f>
        <v>0</v>
      </c>
      <c r="J25" s="38"/>
      <c r="K25" s="38">
        <f t="shared" si="3"/>
        <v>0</v>
      </c>
      <c r="L25" s="38">
        <f>+JULIO2021!N25</f>
        <v>0</v>
      </c>
      <c r="M25" s="38"/>
      <c r="N25" s="38">
        <f t="shared" si="4"/>
        <v>0</v>
      </c>
      <c r="O25" s="38">
        <f>+JULIO2021!Q25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+JULIO2021!K26</f>
        <v>3409739</v>
      </c>
      <c r="J26" s="38"/>
      <c r="K26" s="38">
        <f t="shared" si="3"/>
        <v>3409739</v>
      </c>
      <c r="L26" s="38">
        <f>+JULIO2021!N26</f>
        <v>3409738</v>
      </c>
      <c r="M26" s="38"/>
      <c r="N26" s="38">
        <f t="shared" si="4"/>
        <v>3409738</v>
      </c>
      <c r="O26" s="38">
        <f>+JULIO2021!Q26</f>
        <v>0</v>
      </c>
      <c r="P26" s="38"/>
      <c r="Q26" s="38">
        <f t="shared" si="5"/>
        <v>0</v>
      </c>
      <c r="R26" s="39">
        <f t="shared" si="0"/>
        <v>3409740</v>
      </c>
      <c r="S26" s="40">
        <f t="shared" si="1"/>
        <v>3409738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+JULIO2021!K27</f>
        <v>0</v>
      </c>
      <c r="J27" s="38"/>
      <c r="K27" s="38">
        <f t="shared" si="3"/>
        <v>0</v>
      </c>
      <c r="L27" s="38">
        <f>+JULIO2021!N27</f>
        <v>0</v>
      </c>
      <c r="M27" s="38"/>
      <c r="N27" s="38">
        <f t="shared" si="4"/>
        <v>0</v>
      </c>
      <c r="O27" s="38">
        <f>+JULIO2021!Q27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+JULIO2021!K28</f>
        <v>0</v>
      </c>
      <c r="J28" s="38"/>
      <c r="K28" s="38">
        <f t="shared" si="3"/>
        <v>0</v>
      </c>
      <c r="L28" s="38">
        <f>+JULIO2021!N28</f>
        <v>0</v>
      </c>
      <c r="M28" s="38"/>
      <c r="N28" s="38">
        <f t="shared" si="4"/>
        <v>0</v>
      </c>
      <c r="O28" s="38">
        <f>+JULIO2021!Q28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+JULIO2021!K29</f>
        <v>0</v>
      </c>
      <c r="J29" s="38"/>
      <c r="K29" s="38">
        <f t="shared" si="3"/>
        <v>0</v>
      </c>
      <c r="L29" s="38">
        <f>+JULIO2021!N29</f>
        <v>0</v>
      </c>
      <c r="M29" s="38"/>
      <c r="N29" s="38">
        <f t="shared" si="4"/>
        <v>0</v>
      </c>
      <c r="O29" s="38">
        <f>+JULIO2021!Q29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+JULIO2021!K30</f>
        <v>0</v>
      </c>
      <c r="J30" s="38"/>
      <c r="K30" s="38">
        <f t="shared" si="3"/>
        <v>0</v>
      </c>
      <c r="L30" s="38">
        <f>+JULIO2021!N30</f>
        <v>0</v>
      </c>
      <c r="M30" s="38"/>
      <c r="N30" s="38">
        <f t="shared" si="4"/>
        <v>0</v>
      </c>
      <c r="O30" s="38">
        <f>+JULIO2021!Q30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+JULIO2021!K31</f>
        <v>0</v>
      </c>
      <c r="J31" s="38"/>
      <c r="K31" s="38">
        <f t="shared" si="3"/>
        <v>0</v>
      </c>
      <c r="L31" s="38">
        <f>+JULIO2021!N31</f>
        <v>0</v>
      </c>
      <c r="M31" s="38"/>
      <c r="N31" s="38">
        <f t="shared" si="4"/>
        <v>0</v>
      </c>
      <c r="O31" s="38">
        <f>+JULIO2021!Q31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+JULIO2021!K32</f>
        <v>0</v>
      </c>
      <c r="J32" s="38"/>
      <c r="K32" s="38">
        <f t="shared" si="3"/>
        <v>0</v>
      </c>
      <c r="L32" s="38">
        <f>+JULIO2021!N32</f>
        <v>0</v>
      </c>
      <c r="M32" s="38"/>
      <c r="N32" s="38">
        <f t="shared" si="4"/>
        <v>0</v>
      </c>
      <c r="O32" s="38">
        <f>+JULIO2021!Q32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+JULIO2021!K33</f>
        <v>0</v>
      </c>
      <c r="J33" s="29">
        <f>+J34</f>
        <v>0</v>
      </c>
      <c r="K33" s="29">
        <f t="shared" si="3"/>
        <v>0</v>
      </c>
      <c r="L33" s="29">
        <f>+JULIO2021!N33</f>
        <v>0</v>
      </c>
      <c r="M33" s="29">
        <f>+M34</f>
        <v>0</v>
      </c>
      <c r="N33" s="29">
        <f t="shared" si="4"/>
        <v>0</v>
      </c>
      <c r="O33" s="29">
        <f>+JULIO2021!Q33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+JULIO2021!K34</f>
        <v>0</v>
      </c>
      <c r="J34" s="38"/>
      <c r="K34" s="38">
        <f t="shared" si="3"/>
        <v>0</v>
      </c>
      <c r="L34" s="38">
        <f>+JULIO2021!N34</f>
        <v>0</v>
      </c>
      <c r="M34" s="38"/>
      <c r="N34" s="38">
        <f t="shared" si="4"/>
        <v>0</v>
      </c>
      <c r="O34" s="38">
        <f>+JULIO2021!Q34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+JULIO2021!K35</f>
        <v>365781950</v>
      </c>
      <c r="J35" s="29">
        <f>SUM(J36:J38)</f>
        <v>5274457</v>
      </c>
      <c r="K35" s="29">
        <f t="shared" si="3"/>
        <v>371056407</v>
      </c>
      <c r="L35" s="29">
        <f>+JULIO2021!N35</f>
        <v>191177627</v>
      </c>
      <c r="M35" s="29">
        <f>SUM(M36:M38)</f>
        <v>43058052</v>
      </c>
      <c r="N35" s="29">
        <f t="shared" si="4"/>
        <v>234235679</v>
      </c>
      <c r="O35" s="29">
        <f>+JULIO2021!Q35</f>
        <v>191177627</v>
      </c>
      <c r="P35" s="29">
        <f>SUM(P36:P38)</f>
        <v>43058052</v>
      </c>
      <c r="Q35" s="29">
        <f t="shared" si="5"/>
        <v>234235679</v>
      </c>
      <c r="R35" s="35">
        <f t="shared" si="0"/>
        <v>2725543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+JULIO2021!K36</f>
        <v>0</v>
      </c>
      <c r="J36" s="38"/>
      <c r="K36" s="38">
        <f t="shared" si="3"/>
        <v>0</v>
      </c>
      <c r="L36" s="38">
        <f>+JULIO2021!N36</f>
        <v>0</v>
      </c>
      <c r="M36" s="38"/>
      <c r="N36" s="38">
        <f t="shared" si="4"/>
        <v>0</v>
      </c>
      <c r="O36" s="38">
        <f>+JULIO2021!Q36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+JULIO2021!K37</f>
        <v>118412950</v>
      </c>
      <c r="J37" s="38">
        <v>-2725543</v>
      </c>
      <c r="K37" s="38">
        <f t="shared" si="3"/>
        <v>115687407</v>
      </c>
      <c r="L37" s="38">
        <f>+JULIO2021!N37</f>
        <v>67143627</v>
      </c>
      <c r="M37" s="38">
        <v>9527052</v>
      </c>
      <c r="N37" s="38">
        <f t="shared" si="4"/>
        <v>76670679</v>
      </c>
      <c r="O37" s="38">
        <f>+JULIO2021!Q37</f>
        <v>67143627</v>
      </c>
      <c r="P37" s="38">
        <v>9527052</v>
      </c>
      <c r="Q37" s="38">
        <f t="shared" si="5"/>
        <v>76670679</v>
      </c>
      <c r="R37" s="39">
        <f t="shared" si="0"/>
        <v>2725543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+JULIO2021!K38</f>
        <v>247369000</v>
      </c>
      <c r="J38" s="38">
        <v>8000000</v>
      </c>
      <c r="K38" s="38">
        <f t="shared" si="3"/>
        <v>255369000</v>
      </c>
      <c r="L38" s="38">
        <f>+JULIO2021!N38</f>
        <v>124034000</v>
      </c>
      <c r="M38" s="38">
        <v>33531000</v>
      </c>
      <c r="N38" s="38">
        <f t="shared" si="4"/>
        <v>157565000</v>
      </c>
      <c r="O38" s="38">
        <f>+JULIO2021!Q38</f>
        <v>124034000</v>
      </c>
      <c r="P38" s="38">
        <v>33531000</v>
      </c>
      <c r="Q38" s="38">
        <f t="shared" si="5"/>
        <v>157565000</v>
      </c>
      <c r="R38" s="39">
        <f t="shared" si="0"/>
        <v>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+JULIO2021!K39</f>
        <v>5729920</v>
      </c>
      <c r="J39" s="29">
        <f>+J40+J45</f>
        <v>818560</v>
      </c>
      <c r="K39" s="29">
        <f t="shared" si="3"/>
        <v>6548480</v>
      </c>
      <c r="L39" s="29">
        <f>+JULIO2021!N39</f>
        <v>4911360</v>
      </c>
      <c r="M39" s="29">
        <f>+M40+M45</f>
        <v>1637120</v>
      </c>
      <c r="N39" s="29">
        <f t="shared" si="4"/>
        <v>6548480</v>
      </c>
      <c r="O39" s="29">
        <f>+JULIO2021!Q39</f>
        <v>4911360</v>
      </c>
      <c r="P39" s="29">
        <f>+P40+P45</f>
        <v>1637120</v>
      </c>
      <c r="Q39" s="29">
        <f t="shared" si="5"/>
        <v>6548480</v>
      </c>
      <c r="R39" s="35">
        <f t="shared" si="0"/>
        <v>3274240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+JULIO2021!K40</f>
        <v>0</v>
      </c>
      <c r="J40" s="38">
        <f>SUM(J41:J44)</f>
        <v>0</v>
      </c>
      <c r="K40" s="38">
        <f t="shared" si="3"/>
        <v>0</v>
      </c>
      <c r="L40" s="38">
        <f>+JULIO2021!N40</f>
        <v>0</v>
      </c>
      <c r="M40" s="38">
        <f>SUM(M41:M44)</f>
        <v>0</v>
      </c>
      <c r="N40" s="38">
        <f t="shared" si="4"/>
        <v>0</v>
      </c>
      <c r="O40" s="38">
        <f>+JULIO2021!Q40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412</v>
      </c>
      <c r="AB40" s="107" t="s">
        <v>413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+JULIO2021!K41</f>
        <v>0</v>
      </c>
      <c r="J41" s="38"/>
      <c r="K41" s="38">
        <f t="shared" si="3"/>
        <v>0</v>
      </c>
      <c r="L41" s="38">
        <f>+JULIO2021!N41</f>
        <v>0</v>
      </c>
      <c r="M41" s="38"/>
      <c r="N41" s="38">
        <f t="shared" si="4"/>
        <v>0</v>
      </c>
      <c r="O41" s="38">
        <f>+JULIO2021!Q41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7057220</v>
      </c>
      <c r="X41" s="53">
        <f>+N46+N58+N99+N112</f>
        <v>7057220</v>
      </c>
      <c r="Y41" s="53">
        <f>+Q46+Q58+Q99+Q112</f>
        <v>7057220</v>
      </c>
      <c r="Z41" s="53">
        <f>+S46+S58+S99+S112</f>
        <v>0</v>
      </c>
      <c r="AA41" s="69">
        <f>+Y41+Z41</f>
        <v>7057220</v>
      </c>
      <c r="AB41" s="53">
        <v>5344440</v>
      </c>
      <c r="AC41" s="69">
        <f>+AA41-AB41</f>
        <v>1712780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+JULIO2021!K42</f>
        <v>0</v>
      </c>
      <c r="J42" s="38"/>
      <c r="K42" s="38">
        <f t="shared" si="3"/>
        <v>0</v>
      </c>
      <c r="L42" s="38">
        <f>+JULIO2021!N42</f>
        <v>0</v>
      </c>
      <c r="M42" s="38"/>
      <c r="N42" s="38">
        <f t="shared" si="4"/>
        <v>0</v>
      </c>
      <c r="O42" s="38">
        <f>+JULIO2021!Q42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9962020</v>
      </c>
      <c r="X42" s="53">
        <f>+N47+N59+N100+N113</f>
        <v>9962020</v>
      </c>
      <c r="Y42" s="53">
        <f>+Q47+Q59+Q100+Q113</f>
        <v>9962020</v>
      </c>
      <c r="Z42" s="53">
        <f>+S47+S59+S100+S113</f>
        <v>0</v>
      </c>
      <c r="AA42" s="69">
        <f t="shared" ref="AA42:AA44" si="6">+Y42+Z42</f>
        <v>9962020</v>
      </c>
      <c r="AB42" s="53">
        <v>7544240</v>
      </c>
      <c r="AC42" s="69">
        <f t="shared" ref="AC42:AC44" si="7">+AA42-AB42</f>
        <v>2417780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+JULIO2021!K43</f>
        <v>0</v>
      </c>
      <c r="J43" s="38"/>
      <c r="K43" s="38">
        <f t="shared" si="3"/>
        <v>0</v>
      </c>
      <c r="L43" s="38">
        <f>+JULIO2021!N43</f>
        <v>0</v>
      </c>
      <c r="M43" s="38"/>
      <c r="N43" s="38">
        <f t="shared" si="4"/>
        <v>0</v>
      </c>
      <c r="O43" s="38">
        <f>+JULIO2021!Q43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5956268</v>
      </c>
      <c r="X43" s="53">
        <f>+N48+N60+N101+N114</f>
        <v>5956268</v>
      </c>
      <c r="Y43" s="53">
        <f>+Q48+Q60+Q101+Q114</f>
        <v>604141</v>
      </c>
      <c r="Z43" s="53">
        <f>+S48+S60+S101+S114</f>
        <v>5352127</v>
      </c>
      <c r="AA43" s="69">
        <f t="shared" si="6"/>
        <v>5956268</v>
      </c>
      <c r="AB43" s="53">
        <v>5956268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+JULIO2021!K44</f>
        <v>0</v>
      </c>
      <c r="J44" s="38"/>
      <c r="K44" s="38">
        <f t="shared" si="3"/>
        <v>0</v>
      </c>
      <c r="L44" s="38">
        <f>+JULIO2021!N44</f>
        <v>0</v>
      </c>
      <c r="M44" s="38"/>
      <c r="N44" s="38">
        <f t="shared" si="4"/>
        <v>0</v>
      </c>
      <c r="O44" s="38">
        <f>+JULIO2021!Q44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1021600</v>
      </c>
      <c r="X44" s="53">
        <f>+N61+N115</f>
        <v>1021600</v>
      </c>
      <c r="Y44" s="53">
        <f>+Q61+Q115</f>
        <v>1021600</v>
      </c>
      <c r="Z44" s="53">
        <f>+S61+S115</f>
        <v>0</v>
      </c>
      <c r="AA44" s="69">
        <f t="shared" si="6"/>
        <v>1021600</v>
      </c>
      <c r="AB44" s="53">
        <v>781000</v>
      </c>
      <c r="AC44" s="69">
        <f t="shared" si="7"/>
        <v>240600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+JULIO2021!K45</f>
        <v>5729920</v>
      </c>
      <c r="J45" s="38">
        <f>SUM(J46:J50)</f>
        <v>818560</v>
      </c>
      <c r="K45" s="38">
        <f t="shared" si="3"/>
        <v>6548480</v>
      </c>
      <c r="L45" s="38">
        <f>+JULIO2021!N45</f>
        <v>4911360</v>
      </c>
      <c r="M45" s="38">
        <f>SUM(M46:M50)</f>
        <v>1637120</v>
      </c>
      <c r="N45" s="38">
        <f t="shared" si="4"/>
        <v>6548480</v>
      </c>
      <c r="O45" s="38">
        <f>+JULIO2021!Q45</f>
        <v>4911360</v>
      </c>
      <c r="P45" s="38">
        <f>SUM(P46:P50)</f>
        <v>1637120</v>
      </c>
      <c r="Q45" s="38">
        <f t="shared" si="5"/>
        <v>6548480</v>
      </c>
      <c r="R45" s="39">
        <f t="shared" si="0"/>
        <v>3274240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23997108</v>
      </c>
      <c r="X45" s="70">
        <f t="shared" si="8"/>
        <v>23997108</v>
      </c>
      <c r="Y45" s="70">
        <f t="shared" si="8"/>
        <v>18644981</v>
      </c>
      <c r="Z45" s="70">
        <f t="shared" si="8"/>
        <v>5352127</v>
      </c>
      <c r="AA45" s="70">
        <f t="shared" si="8"/>
        <v>23997108</v>
      </c>
      <c r="AB45" s="70">
        <f t="shared" si="8"/>
        <v>19625948</v>
      </c>
      <c r="AC45" s="70">
        <f t="shared" si="8"/>
        <v>4371160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+JULIO2021!K46</f>
        <v>3895920</v>
      </c>
      <c r="J46" s="38">
        <v>556560</v>
      </c>
      <c r="K46" s="38">
        <f t="shared" si="3"/>
        <v>4452480</v>
      </c>
      <c r="L46" s="38">
        <f>+JULIO2021!N46</f>
        <v>3339360</v>
      </c>
      <c r="M46" s="38">
        <v>1113120</v>
      </c>
      <c r="N46" s="38">
        <f t="shared" si="4"/>
        <v>4452480</v>
      </c>
      <c r="O46" s="38">
        <f>+JULIO2021!Q46</f>
        <v>3339360</v>
      </c>
      <c r="P46" s="38">
        <v>1113120</v>
      </c>
      <c r="Q46" s="38">
        <f t="shared" si="5"/>
        <v>4452480</v>
      </c>
      <c r="R46" s="39">
        <f t="shared" si="0"/>
        <v>2226240</v>
      </c>
      <c r="S46" s="40">
        <f t="shared" si="1"/>
        <v>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+JULIO2021!K47</f>
        <v>0</v>
      </c>
      <c r="J47" s="38"/>
      <c r="K47" s="38">
        <f t="shared" si="3"/>
        <v>0</v>
      </c>
      <c r="L47" s="38">
        <f>+JULIO2021!N47</f>
        <v>0</v>
      </c>
      <c r="M47" s="38"/>
      <c r="N47" s="38">
        <f t="shared" si="4"/>
        <v>0</v>
      </c>
      <c r="O47" s="38">
        <f>+JULIO2021!Q47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+JULIO2021!K48</f>
        <v>0</v>
      </c>
      <c r="J48" s="38"/>
      <c r="K48" s="38">
        <f t="shared" si="3"/>
        <v>0</v>
      </c>
      <c r="L48" s="38">
        <f>+JULIO2021!N48</f>
        <v>0</v>
      </c>
      <c r="M48" s="38"/>
      <c r="N48" s="38">
        <f t="shared" si="4"/>
        <v>0</v>
      </c>
      <c r="O48" s="38">
        <f>+JULIO2021!Q48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+JULIO2021!K49</f>
        <v>0</v>
      </c>
      <c r="J49" s="38"/>
      <c r="K49" s="38">
        <f t="shared" si="3"/>
        <v>0</v>
      </c>
      <c r="L49" s="38">
        <f>+JULIO2021!N49</f>
        <v>0</v>
      </c>
      <c r="M49" s="38"/>
      <c r="N49" s="38">
        <f t="shared" si="4"/>
        <v>0</v>
      </c>
      <c r="O49" s="38">
        <f>+JULIO2021!Q49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+JULIO2021!K50</f>
        <v>1834000</v>
      </c>
      <c r="J50" s="38">
        <v>262000</v>
      </c>
      <c r="K50" s="38">
        <f t="shared" si="3"/>
        <v>2096000</v>
      </c>
      <c r="L50" s="38">
        <f>+JULIO2021!N50</f>
        <v>1572000</v>
      </c>
      <c r="M50" s="38">
        <v>524000</v>
      </c>
      <c r="N50" s="38">
        <f t="shared" si="4"/>
        <v>2096000</v>
      </c>
      <c r="O50" s="38">
        <f>+JULIO2021!Q50</f>
        <v>1572000</v>
      </c>
      <c r="P50" s="38">
        <v>524000</v>
      </c>
      <c r="Q50" s="38">
        <f t="shared" si="5"/>
        <v>2096000</v>
      </c>
      <c r="R50" s="39">
        <f t="shared" si="0"/>
        <v>1048000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+JULIO2021!K51</f>
        <v>12078769</v>
      </c>
      <c r="J51" s="29">
        <f>+J52+J57</f>
        <v>1147460</v>
      </c>
      <c r="K51" s="29">
        <f t="shared" si="3"/>
        <v>13226229</v>
      </c>
      <c r="L51" s="29">
        <f>+JULIO2021!N51</f>
        <v>11021909</v>
      </c>
      <c r="M51" s="29">
        <f>+M52+M57</f>
        <v>2204320</v>
      </c>
      <c r="N51" s="29">
        <f t="shared" si="4"/>
        <v>13226229</v>
      </c>
      <c r="O51" s="29">
        <f>+JULIO2021!Q51</f>
        <v>6884760</v>
      </c>
      <c r="P51" s="29">
        <f>+P52+P57</f>
        <v>2204320</v>
      </c>
      <c r="Q51" s="29">
        <f t="shared" si="5"/>
        <v>9089080</v>
      </c>
      <c r="R51" s="35">
        <f t="shared" si="0"/>
        <v>9113592</v>
      </c>
      <c r="S51" s="36">
        <f t="shared" si="1"/>
        <v>4137149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+JULIO2021!K52</f>
        <v>0</v>
      </c>
      <c r="J52" s="38">
        <f>SUM(J53:J56)</f>
        <v>0</v>
      </c>
      <c r="K52" s="38">
        <f t="shared" si="3"/>
        <v>0</v>
      </c>
      <c r="L52" s="38">
        <f>+JULIO2021!N52</f>
        <v>0</v>
      </c>
      <c r="M52" s="38">
        <f>SUM(M53:M56)</f>
        <v>0</v>
      </c>
      <c r="N52" s="38">
        <f t="shared" si="4"/>
        <v>0</v>
      </c>
      <c r="O52" s="38">
        <f>+JULIO2021!Q52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+JULIO2021!K53</f>
        <v>0</v>
      </c>
      <c r="J53" s="38"/>
      <c r="K53" s="38">
        <f t="shared" si="3"/>
        <v>0</v>
      </c>
      <c r="L53" s="38">
        <f>+JULIO2021!N53</f>
        <v>0</v>
      </c>
      <c r="M53" s="38"/>
      <c r="N53" s="38">
        <f t="shared" si="4"/>
        <v>0</v>
      </c>
      <c r="O53" s="38">
        <f>+JULIO2021!Q53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+JULIO2021!K54</f>
        <v>0</v>
      </c>
      <c r="J54" s="38"/>
      <c r="K54" s="38">
        <f t="shared" si="3"/>
        <v>0</v>
      </c>
      <c r="L54" s="38">
        <f>+JULIO2021!N54</f>
        <v>0</v>
      </c>
      <c r="M54" s="38"/>
      <c r="N54" s="38">
        <f t="shared" si="4"/>
        <v>0</v>
      </c>
      <c r="O54" s="38">
        <f>+JULIO2021!Q54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+JULIO2021!K55</f>
        <v>0</v>
      </c>
      <c r="J55" s="38"/>
      <c r="K55" s="38">
        <f t="shared" si="3"/>
        <v>0</v>
      </c>
      <c r="L55" s="38">
        <f>+JULIO2021!N55</f>
        <v>0</v>
      </c>
      <c r="M55" s="38"/>
      <c r="N55" s="38">
        <f t="shared" si="4"/>
        <v>0</v>
      </c>
      <c r="O55" s="38">
        <f>+JULIO2021!Q55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+JULIO2021!K56</f>
        <v>0</v>
      </c>
      <c r="J56" s="38"/>
      <c r="K56" s="38">
        <f t="shared" si="3"/>
        <v>0</v>
      </c>
      <c r="L56" s="38">
        <f>+JULIO2021!N56</f>
        <v>0</v>
      </c>
      <c r="M56" s="38"/>
      <c r="N56" s="38">
        <f t="shared" si="4"/>
        <v>0</v>
      </c>
      <c r="O56" s="38">
        <f>+JULIO2021!Q56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+JULIO2021!K57</f>
        <v>12078769</v>
      </c>
      <c r="J57" s="38">
        <f>SUM(J58:J65)</f>
        <v>1147460</v>
      </c>
      <c r="K57" s="38">
        <f t="shared" si="3"/>
        <v>13226229</v>
      </c>
      <c r="L57" s="38">
        <f>+JULIO2021!N57</f>
        <v>11021909</v>
      </c>
      <c r="M57" s="38">
        <f>SUM(M58:M65)</f>
        <v>2204320</v>
      </c>
      <c r="N57" s="38">
        <f t="shared" si="4"/>
        <v>13226229</v>
      </c>
      <c r="O57" s="38">
        <f>+JULIO2021!Q57</f>
        <v>6884760</v>
      </c>
      <c r="P57" s="38">
        <f>SUM(P58:P65)</f>
        <v>2204320</v>
      </c>
      <c r="Q57" s="38">
        <f t="shared" si="5"/>
        <v>9089080</v>
      </c>
      <c r="R57" s="39">
        <f t="shared" si="0"/>
        <v>9113592</v>
      </c>
      <c r="S57" s="40">
        <f t="shared" si="1"/>
        <v>4137149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+JULIO2021!K58</f>
        <v>0</v>
      </c>
      <c r="J58" s="38"/>
      <c r="K58" s="38">
        <f t="shared" si="3"/>
        <v>0</v>
      </c>
      <c r="L58" s="38">
        <f>+JULIO2021!N58</f>
        <v>0</v>
      </c>
      <c r="M58" s="38"/>
      <c r="N58" s="38">
        <f t="shared" si="4"/>
        <v>0</v>
      </c>
      <c r="O58" s="38">
        <f>+JULIO2021!Q58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+JULIO2021!K59</f>
        <v>5499620</v>
      </c>
      <c r="J59" s="38">
        <v>785660</v>
      </c>
      <c r="K59" s="38">
        <f t="shared" si="3"/>
        <v>6285280</v>
      </c>
      <c r="L59" s="38">
        <f>+JULIO2021!N59</f>
        <v>4713960</v>
      </c>
      <c r="M59" s="38">
        <v>1571320</v>
      </c>
      <c r="N59" s="38">
        <f t="shared" si="4"/>
        <v>6285280</v>
      </c>
      <c r="O59" s="38">
        <f>+JULIO2021!Q59</f>
        <v>4713960</v>
      </c>
      <c r="P59" s="38">
        <v>1571320</v>
      </c>
      <c r="Q59" s="38">
        <f t="shared" si="5"/>
        <v>6285280</v>
      </c>
      <c r="R59" s="39">
        <f t="shared" si="0"/>
        <v>3142640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+JULIO2021!K60</f>
        <v>3693884</v>
      </c>
      <c r="J60" s="38"/>
      <c r="K60" s="38">
        <f t="shared" si="3"/>
        <v>3693884</v>
      </c>
      <c r="L60" s="38">
        <f>+JULIO2021!N60</f>
        <v>3693884</v>
      </c>
      <c r="M60" s="38"/>
      <c r="N60" s="38">
        <f t="shared" si="4"/>
        <v>3693884</v>
      </c>
      <c r="O60" s="38">
        <f>+JULIO2021!Q60</f>
        <v>0</v>
      </c>
      <c r="P60" s="38"/>
      <c r="Q60" s="38">
        <f t="shared" si="5"/>
        <v>0</v>
      </c>
      <c r="R60" s="39">
        <f t="shared" si="0"/>
        <v>3693885</v>
      </c>
      <c r="S60" s="40">
        <f t="shared" si="1"/>
        <v>3693884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+JULIO2021!K61</f>
        <v>240100</v>
      </c>
      <c r="J61" s="38">
        <v>34300</v>
      </c>
      <c r="K61" s="38">
        <f t="shared" si="3"/>
        <v>274400</v>
      </c>
      <c r="L61" s="38">
        <f>+JULIO2021!N61</f>
        <v>205800</v>
      </c>
      <c r="M61" s="38">
        <v>68600</v>
      </c>
      <c r="N61" s="38">
        <f t="shared" si="4"/>
        <v>274400</v>
      </c>
      <c r="O61" s="38">
        <f>+JULIO2021!Q61</f>
        <v>205800</v>
      </c>
      <c r="P61" s="38">
        <v>68600</v>
      </c>
      <c r="Q61" s="38">
        <f t="shared" si="5"/>
        <v>274400</v>
      </c>
      <c r="R61" s="39">
        <f t="shared" si="0"/>
        <v>137200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+JULIO2021!K62</f>
        <v>0</v>
      </c>
      <c r="J62" s="38"/>
      <c r="K62" s="38">
        <f t="shared" si="3"/>
        <v>0</v>
      </c>
      <c r="L62" s="38">
        <f>+JULIO2021!N62</f>
        <v>0</v>
      </c>
      <c r="M62" s="38"/>
      <c r="N62" s="38">
        <f t="shared" si="4"/>
        <v>0</v>
      </c>
      <c r="O62" s="38">
        <f>+JULIO2021!Q62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+JULIO2021!K63</f>
        <v>1284900</v>
      </c>
      <c r="J63" s="38">
        <v>196500</v>
      </c>
      <c r="K63" s="38">
        <f t="shared" si="3"/>
        <v>1481400</v>
      </c>
      <c r="L63" s="38">
        <f>+JULIO2021!N63</f>
        <v>1179000</v>
      </c>
      <c r="M63" s="38">
        <v>302400</v>
      </c>
      <c r="N63" s="38">
        <f t="shared" si="4"/>
        <v>1481400</v>
      </c>
      <c r="O63" s="38">
        <f>+JULIO2021!Q63</f>
        <v>1179000</v>
      </c>
      <c r="P63" s="38">
        <v>302400</v>
      </c>
      <c r="Q63" s="38">
        <f t="shared" si="5"/>
        <v>1481400</v>
      </c>
      <c r="R63" s="39">
        <f t="shared" si="0"/>
        <v>287100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+JULIO2021!K64</f>
        <v>917000</v>
      </c>
      <c r="J64" s="38">
        <v>131000</v>
      </c>
      <c r="K64" s="38">
        <f t="shared" si="3"/>
        <v>1048000</v>
      </c>
      <c r="L64" s="38">
        <f>+JULIO2021!N64</f>
        <v>786000</v>
      </c>
      <c r="M64" s="38">
        <v>262000</v>
      </c>
      <c r="N64" s="38">
        <f t="shared" si="4"/>
        <v>1048000</v>
      </c>
      <c r="O64" s="38">
        <f>+JULIO2021!Q64</f>
        <v>786000</v>
      </c>
      <c r="P64" s="38">
        <v>262000</v>
      </c>
      <c r="Q64" s="38">
        <f t="shared" si="5"/>
        <v>1048000</v>
      </c>
      <c r="R64" s="39">
        <f t="shared" si="0"/>
        <v>1113500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+JULIO2021!K65</f>
        <v>443265</v>
      </c>
      <c r="J65" s="38"/>
      <c r="K65" s="38">
        <f t="shared" si="3"/>
        <v>443265</v>
      </c>
      <c r="L65" s="38">
        <f>+JULIO2021!N65</f>
        <v>443265</v>
      </c>
      <c r="M65" s="38"/>
      <c r="N65" s="38">
        <f t="shared" si="4"/>
        <v>443265</v>
      </c>
      <c r="O65" s="38">
        <f>+JULIO2021!Q65</f>
        <v>0</v>
      </c>
      <c r="P65" s="38"/>
      <c r="Q65" s="38">
        <f t="shared" si="5"/>
        <v>0</v>
      </c>
      <c r="R65" s="39">
        <f t="shared" si="0"/>
        <v>739267</v>
      </c>
      <c r="S65" s="40">
        <f t="shared" si="1"/>
        <v>443265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27683268</v>
      </c>
      <c r="F66" s="29">
        <f>+F67+F87+F91+F105</f>
        <v>0</v>
      </c>
      <c r="G66" s="29">
        <f>+G67+G87+G91+G105</f>
        <v>40806088</v>
      </c>
      <c r="H66" s="65">
        <f t="shared" si="2"/>
        <v>937381768.75999999</v>
      </c>
      <c r="I66" s="29">
        <f>+JULIO2021!K66</f>
        <v>793877751</v>
      </c>
      <c r="J66" s="29">
        <f>+J67+J87+J91+J105</f>
        <v>23378360</v>
      </c>
      <c r="K66" s="29">
        <f t="shared" si="3"/>
        <v>817256111</v>
      </c>
      <c r="L66" s="29">
        <f>+JULIO2021!N66</f>
        <v>413800492</v>
      </c>
      <c r="M66" s="29">
        <f>+M67+M87+M91+M105</f>
        <v>85912420</v>
      </c>
      <c r="N66" s="29">
        <f t="shared" si="4"/>
        <v>499712912</v>
      </c>
      <c r="O66" s="29">
        <f>+JULIO2021!Q66</f>
        <v>406532379</v>
      </c>
      <c r="P66" s="29">
        <f>+P67+P87+P91+P105</f>
        <v>85912420</v>
      </c>
      <c r="Q66" s="29">
        <f t="shared" si="5"/>
        <v>492444799</v>
      </c>
      <c r="R66" s="35">
        <f t="shared" si="0"/>
        <v>120125657.75999999</v>
      </c>
      <c r="S66" s="36">
        <f t="shared" si="1"/>
        <v>7268113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10592326</v>
      </c>
      <c r="H67" s="65">
        <f t="shared" si="2"/>
        <v>66655252</v>
      </c>
      <c r="I67" s="29">
        <f>+JULIO2021!K67</f>
        <v>39347162</v>
      </c>
      <c r="J67" s="29">
        <f>+J68+J69+J70+J71</f>
        <v>3526700</v>
      </c>
      <c r="K67" s="29">
        <f t="shared" si="3"/>
        <v>42873862</v>
      </c>
      <c r="L67" s="29">
        <f>+JULIO2021!N67</f>
        <v>39347162</v>
      </c>
      <c r="M67" s="29">
        <f>+M68+M69+M70+M71</f>
        <v>3526700</v>
      </c>
      <c r="N67" s="29">
        <f t="shared" si="4"/>
        <v>42873862</v>
      </c>
      <c r="O67" s="29">
        <f>+JULIO2021!Q67</f>
        <v>35906181</v>
      </c>
      <c r="P67" s="29">
        <f>+P68+P69+P70+P71</f>
        <v>3526700</v>
      </c>
      <c r="Q67" s="29">
        <f t="shared" si="5"/>
        <v>39432881</v>
      </c>
      <c r="R67" s="35">
        <f t="shared" si="0"/>
        <v>23781390</v>
      </c>
      <c r="S67" s="36">
        <f t="shared" si="1"/>
        <v>3440981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+JULIO2021!K68</f>
        <v>27109500</v>
      </c>
      <c r="J68" s="38">
        <v>3526700</v>
      </c>
      <c r="K68" s="38">
        <f t="shared" si="3"/>
        <v>30636200</v>
      </c>
      <c r="L68" s="38">
        <f>+JULIO2021!N68</f>
        <v>27109500</v>
      </c>
      <c r="M68" s="38">
        <v>3526700</v>
      </c>
      <c r="N68" s="38">
        <f t="shared" si="4"/>
        <v>30636200</v>
      </c>
      <c r="O68" s="38">
        <f>+JULIO2021!Q68</f>
        <v>27109500</v>
      </c>
      <c r="P68" s="38">
        <v>3526700</v>
      </c>
      <c r="Q68" s="38">
        <f t="shared" si="5"/>
        <v>30636200</v>
      </c>
      <c r="R68" s="39">
        <f t="shared" si="0"/>
        <v>15627474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+JULIO2021!K69</f>
        <v>6900000</v>
      </c>
      <c r="J69" s="38"/>
      <c r="K69" s="38">
        <f t="shared" si="3"/>
        <v>6900000</v>
      </c>
      <c r="L69" s="38">
        <f>+JULIO2021!N69</f>
        <v>6900000</v>
      </c>
      <c r="M69" s="38"/>
      <c r="N69" s="38">
        <f t="shared" si="4"/>
        <v>6900000</v>
      </c>
      <c r="O69" s="38">
        <f>+JULIO2021!Q69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+JULIO2021!K70</f>
        <v>0</v>
      </c>
      <c r="J70" s="38"/>
      <c r="K70" s="38">
        <f t="shared" si="3"/>
        <v>0</v>
      </c>
      <c r="L70" s="38">
        <f>+JULIO2021!N70</f>
        <v>0</v>
      </c>
      <c r="M70" s="38"/>
      <c r="N70" s="38">
        <f t="shared" si="4"/>
        <v>0</v>
      </c>
      <c r="O70" s="38">
        <f>+JULIO2021!Q70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+JULIO2021!K71</f>
        <v>5337662</v>
      </c>
      <c r="J71" s="38">
        <f>J72+J73+J74+J75+J76+J77+J78+J79+J80+J81+J82+J83+J84+J85</f>
        <v>0</v>
      </c>
      <c r="K71" s="38">
        <f t="shared" si="3"/>
        <v>5337662</v>
      </c>
      <c r="L71" s="38">
        <f>+JULIO2021!N71</f>
        <v>5337662</v>
      </c>
      <c r="M71" s="38">
        <f>M72+M73+M74+M75+M76+M77+M78+M79+M80+M81+M82+M83+M84+M85</f>
        <v>0</v>
      </c>
      <c r="N71" s="38">
        <f t="shared" si="4"/>
        <v>5337662</v>
      </c>
      <c r="O71" s="38">
        <f>+JULIO2021!Q71</f>
        <v>1896681</v>
      </c>
      <c r="P71" s="38">
        <f>P72+P73+P74+P75+P76+P77+P78+P79+P80+P81+P82+P83+P84+P85</f>
        <v>0</v>
      </c>
      <c r="Q71" s="38">
        <f t="shared" si="5"/>
        <v>1896681</v>
      </c>
      <c r="R71" s="39">
        <f t="shared" si="0"/>
        <v>8053916</v>
      </c>
      <c r="S71" s="40">
        <f t="shared" si="1"/>
        <v>3440981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+JULIO2021!K72</f>
        <v>1293124</v>
      </c>
      <c r="J72" s="38"/>
      <c r="K72" s="38">
        <f t="shared" si="3"/>
        <v>1293124</v>
      </c>
      <c r="L72" s="38">
        <f>+JULIO2021!N72</f>
        <v>1293124</v>
      </c>
      <c r="M72" s="38"/>
      <c r="N72" s="38">
        <f t="shared" si="4"/>
        <v>1293124</v>
      </c>
      <c r="O72" s="38">
        <f>+JULIO2021!Q72</f>
        <v>215521</v>
      </c>
      <c r="P72" s="38"/>
      <c r="Q72" s="38">
        <f t="shared" si="5"/>
        <v>215521</v>
      </c>
      <c r="R72" s="39">
        <f t="shared" si="0"/>
        <v>1293123</v>
      </c>
      <c r="S72" s="40">
        <f t="shared" si="1"/>
        <v>1077603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+JULIO2021!K73</f>
        <v>0</v>
      </c>
      <c r="J73" s="38"/>
      <c r="K73" s="38">
        <f t="shared" si="3"/>
        <v>0</v>
      </c>
      <c r="L73" s="38">
        <f>+JULIO2021!N73</f>
        <v>0</v>
      </c>
      <c r="M73" s="38"/>
      <c r="N73" s="38">
        <f t="shared" si="4"/>
        <v>0</v>
      </c>
      <c r="O73" s="38">
        <f>+JULIO2021!Q73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+JULIO2021!K74</f>
        <v>1002411</v>
      </c>
      <c r="J74" s="38"/>
      <c r="K74" s="38">
        <f t="shared" si="3"/>
        <v>1002411</v>
      </c>
      <c r="L74" s="38">
        <f>+JULIO2021!N74</f>
        <v>1002411</v>
      </c>
      <c r="M74" s="38"/>
      <c r="N74" s="38">
        <f t="shared" si="4"/>
        <v>1002411</v>
      </c>
      <c r="O74" s="38">
        <f>+JULIO2021!Q74</f>
        <v>267681</v>
      </c>
      <c r="P74" s="38"/>
      <c r="Q74" s="38">
        <f t="shared" si="5"/>
        <v>267681</v>
      </c>
      <c r="R74" s="39">
        <f t="shared" si="0"/>
        <v>1456384</v>
      </c>
      <c r="S74" s="40">
        <f t="shared" si="1"/>
        <v>734730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+JULIO2021!K75</f>
        <v>0</v>
      </c>
      <c r="J75" s="38"/>
      <c r="K75" s="38">
        <f t="shared" si="3"/>
        <v>0</v>
      </c>
      <c r="L75" s="38">
        <f>+JULIO2021!N75</f>
        <v>0</v>
      </c>
      <c r="M75" s="38"/>
      <c r="N75" s="38">
        <f t="shared" si="4"/>
        <v>0</v>
      </c>
      <c r="O75" s="38">
        <f>+JULIO2021!Q75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+JULIO2021!K76</f>
        <v>131015</v>
      </c>
      <c r="J76" s="38"/>
      <c r="K76" s="38">
        <f t="shared" si="3"/>
        <v>131015</v>
      </c>
      <c r="L76" s="38">
        <f>+JULIO2021!N76</f>
        <v>131015</v>
      </c>
      <c r="M76" s="38"/>
      <c r="N76" s="38">
        <f t="shared" si="4"/>
        <v>131015</v>
      </c>
      <c r="O76" s="38">
        <f>+JULIO2021!Q76</f>
        <v>33052</v>
      </c>
      <c r="P76" s="38"/>
      <c r="Q76" s="38">
        <f t="shared" si="5"/>
        <v>33052</v>
      </c>
      <c r="R76" s="39">
        <f t="shared" ref="R76:R141" si="10">+H76-K76</f>
        <v>184851</v>
      </c>
      <c r="S76" s="40">
        <f t="shared" ref="S76:S141" si="11">+N76-Q76</f>
        <v>97963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+JULIO2021!K77</f>
        <v>463623</v>
      </c>
      <c r="J77" s="38"/>
      <c r="K77" s="38">
        <f t="shared" ref="K77:K142" si="13">+I77+J77</f>
        <v>463623</v>
      </c>
      <c r="L77" s="38">
        <f>+JULIO2021!N77</f>
        <v>463623</v>
      </c>
      <c r="M77" s="38"/>
      <c r="N77" s="38">
        <f t="shared" ref="N77:N142" si="14">+L77+M77</f>
        <v>463623</v>
      </c>
      <c r="O77" s="38">
        <f>+JULIO2021!Q77</f>
        <v>463623</v>
      </c>
      <c r="P77" s="38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+JULIO2021!K78</f>
        <v>2088353</v>
      </c>
      <c r="J78" s="38"/>
      <c r="K78" s="38">
        <f t="shared" si="13"/>
        <v>2088353</v>
      </c>
      <c r="L78" s="38">
        <f>+JULIO2021!N78</f>
        <v>2088353</v>
      </c>
      <c r="M78" s="38"/>
      <c r="N78" s="38">
        <f t="shared" si="14"/>
        <v>2088353</v>
      </c>
      <c r="O78" s="38">
        <f>+JULIO2021!Q78</f>
        <v>557668</v>
      </c>
      <c r="P78" s="38"/>
      <c r="Q78" s="38">
        <f t="shared" si="15"/>
        <v>557668</v>
      </c>
      <c r="R78" s="39">
        <f t="shared" si="10"/>
        <v>3092067</v>
      </c>
      <c r="S78" s="40">
        <f t="shared" si="11"/>
        <v>1530685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+JULIO2021!K79</f>
        <v>0</v>
      </c>
      <c r="J79" s="38"/>
      <c r="K79" s="38">
        <f t="shared" si="13"/>
        <v>0</v>
      </c>
      <c r="L79" s="38">
        <f>+JULIO2021!N79</f>
        <v>0</v>
      </c>
      <c r="M79" s="38"/>
      <c r="N79" s="38">
        <f t="shared" si="14"/>
        <v>0</v>
      </c>
      <c r="O79" s="38">
        <f>+JULIO2021!Q79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+JULIO2021!K80</f>
        <v>146228</v>
      </c>
      <c r="J80" s="38"/>
      <c r="K80" s="38">
        <f t="shared" si="13"/>
        <v>146228</v>
      </c>
      <c r="L80" s="38">
        <f>+JULIO2021!N80</f>
        <v>146228</v>
      </c>
      <c r="M80" s="38"/>
      <c r="N80" s="38">
        <f t="shared" si="14"/>
        <v>146228</v>
      </c>
      <c r="O80" s="38">
        <f>+JULIO2021!Q80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+JULIO2021!K81</f>
        <v>212908</v>
      </c>
      <c r="J81" s="38"/>
      <c r="K81" s="38">
        <f t="shared" si="13"/>
        <v>212908</v>
      </c>
      <c r="L81" s="38">
        <f>+JULIO2021!N81</f>
        <v>212908</v>
      </c>
      <c r="M81" s="38"/>
      <c r="N81" s="38">
        <f t="shared" si="14"/>
        <v>212908</v>
      </c>
      <c r="O81" s="38">
        <f>+JULIO2021!Q81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+JULIO2021!K82</f>
        <v>0</v>
      </c>
      <c r="J82" s="38"/>
      <c r="K82" s="38">
        <f t="shared" si="13"/>
        <v>0</v>
      </c>
      <c r="L82" s="38">
        <f>+JULIO2021!N82</f>
        <v>0</v>
      </c>
      <c r="M82" s="38"/>
      <c r="N82" s="38">
        <f t="shared" si="14"/>
        <v>0</v>
      </c>
      <c r="O82" s="38">
        <f>+JULIO2021!Q82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+JULIO2021!K83</f>
        <v>0</v>
      </c>
      <c r="J83" s="38"/>
      <c r="K83" s="38">
        <f t="shared" si="13"/>
        <v>0</v>
      </c>
      <c r="L83" s="38">
        <f>+JULIO2021!N83</f>
        <v>0</v>
      </c>
      <c r="M83" s="38"/>
      <c r="N83" s="38">
        <f t="shared" si="14"/>
        <v>0</v>
      </c>
      <c r="O83" s="38">
        <f>+JULIO2021!Q83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+JULIO2021!K84</f>
        <v>0</v>
      </c>
      <c r="J84" s="38"/>
      <c r="K84" s="38">
        <f t="shared" si="13"/>
        <v>0</v>
      </c>
      <c r="L84" s="38">
        <f>+JULIO2021!N84</f>
        <v>0</v>
      </c>
      <c r="M84" s="38"/>
      <c r="N84" s="38">
        <f t="shared" si="14"/>
        <v>0</v>
      </c>
      <c r="O84" s="38">
        <f>+JULIO2021!Q84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+JULIO2021!K85</f>
        <v>0</v>
      </c>
      <c r="J85" s="38">
        <f>J86</f>
        <v>0</v>
      </c>
      <c r="K85" s="38">
        <f t="shared" si="13"/>
        <v>0</v>
      </c>
      <c r="L85" s="38">
        <f>+JULIO2021!N85</f>
        <v>0</v>
      </c>
      <c r="M85" s="38">
        <f>M86</f>
        <v>0</v>
      </c>
      <c r="N85" s="38">
        <f t="shared" si="14"/>
        <v>0</v>
      </c>
      <c r="O85" s="38">
        <f>+JULIO2021!Q85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+JULIO2021!K86</f>
        <v>0</v>
      </c>
      <c r="J86" s="38"/>
      <c r="K86" s="38">
        <f t="shared" si="13"/>
        <v>0</v>
      </c>
      <c r="L86" s="38">
        <f>+JULIO2021!N86</f>
        <v>0</v>
      </c>
      <c r="M86" s="38"/>
      <c r="N86" s="38">
        <f t="shared" si="14"/>
        <v>0</v>
      </c>
      <c r="O86" s="38">
        <f>+JULIO2021!Q86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25164000</v>
      </c>
      <c r="H87" s="65">
        <f t="shared" si="12"/>
        <v>849240985.75999999</v>
      </c>
      <c r="I87" s="29">
        <f>+JULIO2021!K87</f>
        <v>743374242</v>
      </c>
      <c r="J87" s="29">
        <f>SUM(J88:J90)</f>
        <v>18725000</v>
      </c>
      <c r="K87" s="29">
        <f t="shared" si="13"/>
        <v>762099242</v>
      </c>
      <c r="L87" s="29">
        <f>+JULIO2021!N87</f>
        <v>364514243</v>
      </c>
      <c r="M87" s="29">
        <f>SUM(M88:M90)</f>
        <v>80041800</v>
      </c>
      <c r="N87" s="29">
        <f t="shared" si="14"/>
        <v>444556043</v>
      </c>
      <c r="O87" s="29">
        <f>+JULIO2021!Q87</f>
        <v>362454798</v>
      </c>
      <c r="P87" s="29">
        <f>SUM(P88:P90)</f>
        <v>80041800</v>
      </c>
      <c r="Q87" s="29">
        <f t="shared" si="15"/>
        <v>442496598</v>
      </c>
      <c r="R87" s="35">
        <f t="shared" si="10"/>
        <v>87141743.75999999</v>
      </c>
      <c r="S87" s="36">
        <f t="shared" si="11"/>
        <v>2059445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+JULIO2021!K88</f>
        <v>0</v>
      </c>
      <c r="J88" s="38"/>
      <c r="K88" s="38">
        <f t="shared" si="13"/>
        <v>0</v>
      </c>
      <c r="L88" s="38">
        <f>+JULIO2021!N88</f>
        <v>0</v>
      </c>
      <c r="M88" s="38"/>
      <c r="N88" s="38">
        <f t="shared" si="14"/>
        <v>0</v>
      </c>
      <c r="O88" s="38">
        <f>+JULIO2021!Q88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f>5000000+17024000</f>
        <v>22024000</v>
      </c>
      <c r="H89" s="64">
        <f t="shared" si="12"/>
        <v>388380985.75999999</v>
      </c>
      <c r="I89" s="38">
        <f>+JULIO2021!K89</f>
        <v>311429242</v>
      </c>
      <c r="J89" s="38">
        <v>10725000</v>
      </c>
      <c r="K89" s="38">
        <f t="shared" si="13"/>
        <v>322154242</v>
      </c>
      <c r="L89" s="38">
        <f>+JULIO2021!N89</f>
        <v>186874798</v>
      </c>
      <c r="M89" s="38">
        <v>32052000</v>
      </c>
      <c r="N89" s="38">
        <f t="shared" si="14"/>
        <v>218926798</v>
      </c>
      <c r="O89" s="38">
        <f>+JULIO2021!Q89</f>
        <v>186874798</v>
      </c>
      <c r="P89" s="38">
        <v>32052000</v>
      </c>
      <c r="Q89" s="38">
        <f t="shared" si="15"/>
        <v>218926798</v>
      </c>
      <c r="R89" s="39">
        <f t="shared" si="10"/>
        <v>66226743.75999999</v>
      </c>
      <c r="S89" s="40">
        <f t="shared" si="11"/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+JULIO2021!K90</f>
        <v>431945000</v>
      </c>
      <c r="J90" s="38">
        <v>8000000</v>
      </c>
      <c r="K90" s="38">
        <f t="shared" si="13"/>
        <v>439945000</v>
      </c>
      <c r="L90" s="38">
        <f>+JULIO2021!N90</f>
        <v>177639445</v>
      </c>
      <c r="M90" s="38">
        <v>47989800</v>
      </c>
      <c r="N90" s="38">
        <f t="shared" si="14"/>
        <v>225629245</v>
      </c>
      <c r="O90" s="38">
        <f>+JULIO2021!Q90</f>
        <v>175580000</v>
      </c>
      <c r="P90" s="38">
        <v>47989800</v>
      </c>
      <c r="Q90" s="38">
        <f t="shared" si="15"/>
        <v>223569800</v>
      </c>
      <c r="R90" s="39">
        <f t="shared" si="10"/>
        <v>20915000</v>
      </c>
      <c r="S90" s="40">
        <f t="shared" si="11"/>
        <v>2059445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+JULIO2021!K91</f>
        <v>3985701</v>
      </c>
      <c r="J91" s="29">
        <f>+J92+J98</f>
        <v>440930</v>
      </c>
      <c r="K91" s="29">
        <f t="shared" si="13"/>
        <v>4426631</v>
      </c>
      <c r="L91" s="29">
        <f>+JULIO2021!N91</f>
        <v>3544771</v>
      </c>
      <c r="M91" s="29">
        <f>+M92+M98</f>
        <v>881860</v>
      </c>
      <c r="N91" s="29">
        <f t="shared" si="14"/>
        <v>4426631</v>
      </c>
      <c r="O91" s="29">
        <f>+JULIO2021!Q91</f>
        <v>3544771</v>
      </c>
      <c r="P91" s="29">
        <f>+P92+P98</f>
        <v>881860</v>
      </c>
      <c r="Q91" s="29">
        <f t="shared" si="15"/>
        <v>4426631</v>
      </c>
      <c r="R91" s="35">
        <f t="shared" si="10"/>
        <v>2317715</v>
      </c>
      <c r="S91" s="36">
        <f t="shared" si="11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+JULIO2021!K92</f>
        <v>0</v>
      </c>
      <c r="J92" s="38">
        <f>SUM(J93:J97)</f>
        <v>0</v>
      </c>
      <c r="K92" s="38">
        <f t="shared" si="13"/>
        <v>0</v>
      </c>
      <c r="L92" s="38">
        <f>+JULIO2021!N92</f>
        <v>0</v>
      </c>
      <c r="M92" s="38">
        <f>SUM(M93:M97)</f>
        <v>0</v>
      </c>
      <c r="N92" s="38">
        <f t="shared" si="14"/>
        <v>0</v>
      </c>
      <c r="O92" s="38">
        <f>+JULIO2021!Q92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+JULIO2021!K93</f>
        <v>0</v>
      </c>
      <c r="J93" s="38"/>
      <c r="K93" s="38">
        <f t="shared" si="13"/>
        <v>0</v>
      </c>
      <c r="L93" s="38">
        <f>+JULIO2021!N93</f>
        <v>0</v>
      </c>
      <c r="M93" s="38"/>
      <c r="N93" s="38">
        <f t="shared" si="14"/>
        <v>0</v>
      </c>
      <c r="O93" s="38">
        <f>+JULIO2021!Q93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+JULIO2021!K94</f>
        <v>0</v>
      </c>
      <c r="J94" s="38"/>
      <c r="K94" s="38">
        <f t="shared" si="13"/>
        <v>0</v>
      </c>
      <c r="L94" s="38">
        <f>+JULIO2021!N94</f>
        <v>0</v>
      </c>
      <c r="M94" s="38"/>
      <c r="N94" s="38">
        <f t="shared" si="14"/>
        <v>0</v>
      </c>
      <c r="O94" s="38">
        <f>+JULIO2021!Q94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+JULIO2021!K95</f>
        <v>0</v>
      </c>
      <c r="J95" s="38"/>
      <c r="K95" s="38">
        <f t="shared" si="13"/>
        <v>0</v>
      </c>
      <c r="L95" s="38">
        <f>+JULIO2021!N95</f>
        <v>0</v>
      </c>
      <c r="M95" s="38"/>
      <c r="N95" s="38">
        <f t="shared" si="14"/>
        <v>0</v>
      </c>
      <c r="O95" s="38">
        <f>+JULIO2021!Q95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+JULIO2021!K96</f>
        <v>0</v>
      </c>
      <c r="J96" s="38"/>
      <c r="K96" s="38">
        <f t="shared" si="13"/>
        <v>0</v>
      </c>
      <c r="L96" s="38">
        <f>+JULIO2021!N96</f>
        <v>0</v>
      </c>
      <c r="M96" s="38"/>
      <c r="N96" s="38">
        <f t="shared" si="14"/>
        <v>0</v>
      </c>
      <c r="O96" s="38">
        <f>+JULIO2021!Q96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+JULIO2021!K97</f>
        <v>0</v>
      </c>
      <c r="J97" s="38"/>
      <c r="K97" s="38">
        <f t="shared" si="13"/>
        <v>0</v>
      </c>
      <c r="L97" s="38">
        <f>+JULIO2021!N97</f>
        <v>0</v>
      </c>
      <c r="M97" s="38"/>
      <c r="N97" s="38">
        <f t="shared" si="14"/>
        <v>0</v>
      </c>
      <c r="O97" s="38">
        <f>+JULIO2021!Q97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+JULIO2021!K98</f>
        <v>3985701</v>
      </c>
      <c r="J98" s="37">
        <f>SUM(J99:J104)</f>
        <v>440930</v>
      </c>
      <c r="K98" s="38">
        <f t="shared" si="13"/>
        <v>4426631</v>
      </c>
      <c r="L98" s="38">
        <f>+JULIO2021!N98</f>
        <v>3544771</v>
      </c>
      <c r="M98" s="37">
        <f>SUM(M99:M104)</f>
        <v>881860</v>
      </c>
      <c r="N98" s="38">
        <f t="shared" si="14"/>
        <v>4426631</v>
      </c>
      <c r="O98" s="38">
        <f>+JULIO2021!Q98</f>
        <v>3544771</v>
      </c>
      <c r="P98" s="37">
        <f>SUM(P99:P104)</f>
        <v>881860</v>
      </c>
      <c r="Q98" s="38">
        <f t="shared" si="15"/>
        <v>4426631</v>
      </c>
      <c r="R98" s="39">
        <f t="shared" si="10"/>
        <v>2317715</v>
      </c>
      <c r="S98" s="40">
        <f t="shared" si="11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+JULIO2021!K99</f>
        <v>2304910</v>
      </c>
      <c r="J99" s="38">
        <v>299830</v>
      </c>
      <c r="K99" s="38">
        <f t="shared" si="13"/>
        <v>2604740</v>
      </c>
      <c r="L99" s="38">
        <f>+JULIO2021!N99</f>
        <v>2005080</v>
      </c>
      <c r="M99" s="38">
        <v>599660</v>
      </c>
      <c r="N99" s="38">
        <f t="shared" si="14"/>
        <v>2604740</v>
      </c>
      <c r="O99" s="38">
        <f>+JULIO2021!Q99</f>
        <v>2005080</v>
      </c>
      <c r="P99" s="38">
        <v>599660</v>
      </c>
      <c r="Q99" s="38">
        <f t="shared" si="15"/>
        <v>2604740</v>
      </c>
      <c r="R99" s="39">
        <f t="shared" si="10"/>
        <v>1199320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+JULIO2021!K100</f>
        <v>290900</v>
      </c>
      <c r="J100" s="38"/>
      <c r="K100" s="38">
        <f t="shared" si="13"/>
        <v>290900</v>
      </c>
      <c r="L100" s="38">
        <f>+JULIO2021!N100</f>
        <v>290900</v>
      </c>
      <c r="M100" s="38"/>
      <c r="N100" s="38">
        <f t="shared" si="14"/>
        <v>290900</v>
      </c>
      <c r="O100" s="38">
        <f>+JULIO2021!Q100</f>
        <v>290900</v>
      </c>
      <c r="P100" s="38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+JULIO2021!K101</f>
        <v>272492</v>
      </c>
      <c r="J101" s="38"/>
      <c r="K101" s="38">
        <f t="shared" si="13"/>
        <v>272492</v>
      </c>
      <c r="L101" s="38">
        <f>+JULIO2021!N101</f>
        <v>272492</v>
      </c>
      <c r="M101" s="38"/>
      <c r="N101" s="38">
        <f t="shared" si="14"/>
        <v>272492</v>
      </c>
      <c r="O101" s="38">
        <f>+JULIO2021!Q101</f>
        <v>272492</v>
      </c>
      <c r="P101" s="38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+JULIO2021!K102</f>
        <v>0</v>
      </c>
      <c r="J102" s="38"/>
      <c r="K102" s="38">
        <f t="shared" si="13"/>
        <v>0</v>
      </c>
      <c r="L102" s="38">
        <f>+JULIO2021!N102</f>
        <v>0</v>
      </c>
      <c r="M102" s="38"/>
      <c r="N102" s="38">
        <f t="shared" si="14"/>
        <v>0</v>
      </c>
      <c r="O102" s="38">
        <f>+JULIO2021!Q102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+JULIO2021!K103</f>
        <v>1084700</v>
      </c>
      <c r="J103" s="38">
        <v>141100</v>
      </c>
      <c r="K103" s="38">
        <f t="shared" si="13"/>
        <v>1225800</v>
      </c>
      <c r="L103" s="38">
        <f>+JULIO2021!N103</f>
        <v>943600</v>
      </c>
      <c r="M103" s="38">
        <v>282200</v>
      </c>
      <c r="N103" s="38">
        <f t="shared" si="14"/>
        <v>1225800</v>
      </c>
      <c r="O103" s="38">
        <f>+JULIO2021!Q103</f>
        <v>943600</v>
      </c>
      <c r="P103" s="38">
        <v>282200</v>
      </c>
      <c r="Q103" s="38">
        <f t="shared" si="15"/>
        <v>1225800</v>
      </c>
      <c r="R103" s="39">
        <f t="shared" si="10"/>
        <v>954900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+JULIO2021!K104</f>
        <v>32699</v>
      </c>
      <c r="J104" s="38"/>
      <c r="K104" s="38">
        <f t="shared" si="13"/>
        <v>32699</v>
      </c>
      <c r="L104" s="38">
        <f>+JULIO2021!N104</f>
        <v>32699</v>
      </c>
      <c r="M104" s="38"/>
      <c r="N104" s="38">
        <f t="shared" si="14"/>
        <v>32699</v>
      </c>
      <c r="O104" s="38">
        <f>+JULIO2021!Q104</f>
        <v>32699</v>
      </c>
      <c r="P104" s="38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+JULIO2021!K105</f>
        <v>7170646</v>
      </c>
      <c r="J105" s="29">
        <f>+J106+J111</f>
        <v>685730</v>
      </c>
      <c r="K105" s="29">
        <f t="shared" si="13"/>
        <v>7856376</v>
      </c>
      <c r="L105" s="29">
        <f>+JULIO2021!N105</f>
        <v>6394316</v>
      </c>
      <c r="M105" s="29">
        <f>+M106+M111</f>
        <v>1462060</v>
      </c>
      <c r="N105" s="29">
        <f t="shared" si="14"/>
        <v>7856376</v>
      </c>
      <c r="O105" s="29">
        <f>+JULIO2021!Q105</f>
        <v>4626629</v>
      </c>
      <c r="P105" s="29">
        <f>+P106+P111</f>
        <v>1462060</v>
      </c>
      <c r="Q105" s="29">
        <f t="shared" si="15"/>
        <v>6088689</v>
      </c>
      <c r="R105" s="35">
        <f t="shared" si="10"/>
        <v>6884809</v>
      </c>
      <c r="S105" s="36">
        <f t="shared" si="11"/>
        <v>1767687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+JULIO2021!K106</f>
        <v>0</v>
      </c>
      <c r="J106" s="38">
        <f>SUM(J107:J110)</f>
        <v>0</v>
      </c>
      <c r="K106" s="38">
        <f t="shared" si="13"/>
        <v>0</v>
      </c>
      <c r="L106" s="38">
        <f>+JULIO2021!N106</f>
        <v>0</v>
      </c>
      <c r="M106" s="38">
        <f>SUM(M107:M110)</f>
        <v>0</v>
      </c>
      <c r="N106" s="38">
        <f t="shared" si="14"/>
        <v>0</v>
      </c>
      <c r="O106" s="38">
        <f>+JULIO2021!Q106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+JULIO2021!K107</f>
        <v>0</v>
      </c>
      <c r="J107" s="38"/>
      <c r="K107" s="38">
        <f t="shared" si="13"/>
        <v>0</v>
      </c>
      <c r="L107" s="38">
        <f>+JULIO2021!N107</f>
        <v>0</v>
      </c>
      <c r="M107" s="38"/>
      <c r="N107" s="38">
        <f t="shared" si="14"/>
        <v>0</v>
      </c>
      <c r="O107" s="38">
        <f>+JULIO2021!Q107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+JULIO2021!K108</f>
        <v>0</v>
      </c>
      <c r="J108" s="38"/>
      <c r="K108" s="38">
        <f t="shared" si="13"/>
        <v>0</v>
      </c>
      <c r="L108" s="38">
        <f>+JULIO2021!N108</f>
        <v>0</v>
      </c>
      <c r="M108" s="38"/>
      <c r="N108" s="38">
        <f t="shared" si="14"/>
        <v>0</v>
      </c>
      <c r="O108" s="38">
        <f>+JULIO2021!Q108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+JULIO2021!K109</f>
        <v>0</v>
      </c>
      <c r="J109" s="38"/>
      <c r="K109" s="38">
        <f t="shared" si="13"/>
        <v>0</v>
      </c>
      <c r="L109" s="38">
        <f>+JULIO2021!N109</f>
        <v>0</v>
      </c>
      <c r="M109" s="38"/>
      <c r="N109" s="38">
        <f t="shared" si="14"/>
        <v>0</v>
      </c>
      <c r="O109" s="38">
        <f>+JULIO2021!Q109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+JULIO2021!K110</f>
        <v>0</v>
      </c>
      <c r="J110" s="38"/>
      <c r="K110" s="38">
        <f t="shared" si="13"/>
        <v>0</v>
      </c>
      <c r="L110" s="38">
        <f>+JULIO2021!N110</f>
        <v>0</v>
      </c>
      <c r="M110" s="38"/>
      <c r="N110" s="38">
        <f t="shared" si="14"/>
        <v>0</v>
      </c>
      <c r="O110" s="38">
        <f>+JULIO2021!Q110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+JULIO2021!K111</f>
        <v>7170646</v>
      </c>
      <c r="J111" s="38">
        <f>SUM(J112:J119)</f>
        <v>685730</v>
      </c>
      <c r="K111" s="38">
        <f t="shared" si="13"/>
        <v>7856376</v>
      </c>
      <c r="L111" s="38">
        <f>+JULIO2021!N111</f>
        <v>6394316</v>
      </c>
      <c r="M111" s="38">
        <f>SUM(M112:M119)</f>
        <v>1462060</v>
      </c>
      <c r="N111" s="38">
        <f t="shared" si="14"/>
        <v>7856376</v>
      </c>
      <c r="O111" s="38">
        <f>+JULIO2021!Q111</f>
        <v>4626629</v>
      </c>
      <c r="P111" s="38">
        <f>SUM(P112:P119)</f>
        <v>1462060</v>
      </c>
      <c r="Q111" s="38">
        <f t="shared" si="15"/>
        <v>6088689</v>
      </c>
      <c r="R111" s="39">
        <f t="shared" si="10"/>
        <v>6884809</v>
      </c>
      <c r="S111" s="40">
        <f t="shared" si="11"/>
        <v>1767687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+JULIO2021!K112</f>
        <v>0</v>
      </c>
      <c r="J112" s="38"/>
      <c r="K112" s="38">
        <f t="shared" si="13"/>
        <v>0</v>
      </c>
      <c r="L112" s="38">
        <f>+JULIO2021!N112</f>
        <v>0</v>
      </c>
      <c r="M112" s="38"/>
      <c r="N112" s="38">
        <f t="shared" si="14"/>
        <v>0</v>
      </c>
      <c r="O112" s="38">
        <f>+JULIO2021!Q112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+JULIO2021!K113</f>
        <v>2962610</v>
      </c>
      <c r="J113" s="38">
        <v>423230</v>
      </c>
      <c r="K113" s="38">
        <f t="shared" si="13"/>
        <v>3385840</v>
      </c>
      <c r="L113" s="38">
        <f>+JULIO2021!N113</f>
        <v>2539380</v>
      </c>
      <c r="M113" s="38">
        <v>846460</v>
      </c>
      <c r="N113" s="38">
        <f t="shared" si="14"/>
        <v>3385840</v>
      </c>
      <c r="O113" s="38">
        <f>+JULIO2021!Q113</f>
        <v>2539380</v>
      </c>
      <c r="P113" s="38">
        <v>846460</v>
      </c>
      <c r="Q113" s="38">
        <f t="shared" si="15"/>
        <v>3385840</v>
      </c>
      <c r="R113" s="39">
        <f t="shared" si="10"/>
        <v>1692920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+JULIO2021!K114</f>
        <v>1989892</v>
      </c>
      <c r="J114" s="38"/>
      <c r="K114" s="38">
        <f t="shared" si="13"/>
        <v>1989892</v>
      </c>
      <c r="L114" s="38">
        <f>+JULIO2021!N114</f>
        <v>1989892</v>
      </c>
      <c r="M114" s="38"/>
      <c r="N114" s="38">
        <f t="shared" si="14"/>
        <v>1989892</v>
      </c>
      <c r="O114" s="38">
        <f>+JULIO2021!Q114</f>
        <v>331649</v>
      </c>
      <c r="P114" s="38"/>
      <c r="Q114" s="38">
        <f t="shared" si="15"/>
        <v>331649</v>
      </c>
      <c r="R114" s="39">
        <f t="shared" si="10"/>
        <v>1989891</v>
      </c>
      <c r="S114" s="40">
        <f t="shared" si="11"/>
        <v>1658243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+JULIO2021!K115</f>
        <v>661200</v>
      </c>
      <c r="J115" s="38">
        <v>86000</v>
      </c>
      <c r="K115" s="38">
        <f t="shared" si="13"/>
        <v>747200</v>
      </c>
      <c r="L115" s="38">
        <f>+JULIO2021!N115</f>
        <v>575200</v>
      </c>
      <c r="M115" s="38">
        <v>172000</v>
      </c>
      <c r="N115" s="38">
        <f t="shared" si="14"/>
        <v>747200</v>
      </c>
      <c r="O115" s="38">
        <f>+JULIO2021!Q115</f>
        <v>575200</v>
      </c>
      <c r="P115" s="38">
        <v>172000</v>
      </c>
      <c r="Q115" s="38">
        <f t="shared" si="15"/>
        <v>747200</v>
      </c>
      <c r="R115" s="39">
        <f t="shared" si="10"/>
        <v>344000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+JULIO2021!K116</f>
        <v>0</v>
      </c>
      <c r="J116" s="38"/>
      <c r="K116" s="38">
        <f t="shared" si="13"/>
        <v>0</v>
      </c>
      <c r="L116" s="38">
        <f>+JULIO2021!N116</f>
        <v>0</v>
      </c>
      <c r="M116" s="38"/>
      <c r="N116" s="38">
        <f t="shared" si="14"/>
        <v>0</v>
      </c>
      <c r="O116" s="38">
        <f>+JULIO2021!Q116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+JULIO2021!K117</f>
        <v>109444</v>
      </c>
      <c r="J117" s="38"/>
      <c r="K117" s="38">
        <f t="shared" si="13"/>
        <v>109444</v>
      </c>
      <c r="L117" s="38">
        <f>+JULIO2021!N117</f>
        <v>109444</v>
      </c>
      <c r="M117" s="38"/>
      <c r="N117" s="38">
        <f t="shared" si="14"/>
        <v>109444</v>
      </c>
      <c r="O117" s="38">
        <f>+JULIO2021!Q117</f>
        <v>0</v>
      </c>
      <c r="P117" s="38"/>
      <c r="Q117" s="38">
        <f t="shared" si="15"/>
        <v>0</v>
      </c>
      <c r="R117" s="39">
        <f t="shared" si="10"/>
        <v>1822630</v>
      </c>
      <c r="S117" s="40">
        <f t="shared" si="11"/>
        <v>109444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+JULIO2021!K118</f>
        <v>904700</v>
      </c>
      <c r="J118" s="38">
        <v>105900</v>
      </c>
      <c r="K118" s="38">
        <f t="shared" si="13"/>
        <v>1010600</v>
      </c>
      <c r="L118" s="38">
        <f>+JULIO2021!N118</f>
        <v>708200</v>
      </c>
      <c r="M118" s="38">
        <v>302400</v>
      </c>
      <c r="N118" s="38">
        <f t="shared" si="14"/>
        <v>1010600</v>
      </c>
      <c r="O118" s="38">
        <f>+JULIO2021!Q118</f>
        <v>708200</v>
      </c>
      <c r="P118" s="38">
        <v>302400</v>
      </c>
      <c r="Q118" s="38">
        <f t="shared" si="15"/>
        <v>1010600</v>
      </c>
      <c r="R118" s="39">
        <f t="shared" si="10"/>
        <v>697000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+JULIO2021!K119</f>
        <v>542800</v>
      </c>
      <c r="J119" s="38">
        <v>70600</v>
      </c>
      <c r="K119" s="38">
        <f t="shared" si="13"/>
        <v>613400</v>
      </c>
      <c r="L119" s="38">
        <f>+JULIO2021!N119</f>
        <v>472200</v>
      </c>
      <c r="M119" s="38">
        <v>141200</v>
      </c>
      <c r="N119" s="38">
        <f t="shared" si="14"/>
        <v>613400</v>
      </c>
      <c r="O119" s="38">
        <f>+JULIO2021!Q119</f>
        <v>472200</v>
      </c>
      <c r="P119" s="38">
        <v>141200</v>
      </c>
      <c r="Q119" s="38">
        <f t="shared" si="15"/>
        <v>613400</v>
      </c>
      <c r="R119" s="39">
        <f t="shared" si="10"/>
        <v>338368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266696584.63</v>
      </c>
      <c r="E120" s="29">
        <f>+E121+E144+E172</f>
        <v>36342994</v>
      </c>
      <c r="F120" s="29">
        <f>+F121+F144+F172</f>
        <v>0</v>
      </c>
      <c r="G120" s="29">
        <f>+G121+G144+G172</f>
        <v>7514000</v>
      </c>
      <c r="H120" s="65">
        <f t="shared" si="12"/>
        <v>636335688.63</v>
      </c>
      <c r="I120" s="29">
        <f>+JULIO2021!K120</f>
        <v>377663141.38</v>
      </c>
      <c r="J120" s="29">
        <f>+J121+J144+J172</f>
        <v>62812914.950000003</v>
      </c>
      <c r="K120" s="29">
        <f t="shared" si="13"/>
        <v>440476056.32999998</v>
      </c>
      <c r="L120" s="29">
        <f>+JULIO2021!N120</f>
        <v>209872085.38</v>
      </c>
      <c r="M120" s="29">
        <f>+M121+M144+M172</f>
        <v>48296001</v>
      </c>
      <c r="N120" s="29">
        <f t="shared" si="14"/>
        <v>258168086.38</v>
      </c>
      <c r="O120" s="29">
        <f>+JULIO2021!Q120</f>
        <v>157813197.38</v>
      </c>
      <c r="P120" s="29">
        <f>+P121+P144+P172</f>
        <v>48296000.950000003</v>
      </c>
      <c r="Q120" s="29">
        <f t="shared" si="15"/>
        <v>206109198.32999998</v>
      </c>
      <c r="R120" s="35">
        <f t="shared" si="10"/>
        <v>195859632.30000001</v>
      </c>
      <c r="S120" s="36">
        <f t="shared" si="11"/>
        <v>52058888.050000012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5100000</v>
      </c>
      <c r="F121" s="29">
        <f>+F122+F130+F142</f>
        <v>0</v>
      </c>
      <c r="G121" s="29">
        <f>+G122+G130+G142</f>
        <v>514000</v>
      </c>
      <c r="H121" s="65">
        <f t="shared" si="12"/>
        <v>168910069.05000001</v>
      </c>
      <c r="I121" s="29">
        <f>+JULIO2021!K121</f>
        <v>113797362.38000001</v>
      </c>
      <c r="J121" s="29">
        <f>+J122+J130+J142</f>
        <v>11106627.949999999</v>
      </c>
      <c r="K121" s="29">
        <f t="shared" si="13"/>
        <v>124903990.33000001</v>
      </c>
      <c r="L121" s="29">
        <f>+JULIO2021!N121</f>
        <v>77546606.379999995</v>
      </c>
      <c r="M121" s="29">
        <f>+M122+M130+M142</f>
        <v>11146704</v>
      </c>
      <c r="N121" s="29">
        <f t="shared" si="14"/>
        <v>88693310.379999995</v>
      </c>
      <c r="O121" s="29">
        <f>+JULIO2021!Q121</f>
        <v>77408906.379999995</v>
      </c>
      <c r="P121" s="29">
        <f>+P122+P130+P142</f>
        <v>11146703.949999999</v>
      </c>
      <c r="Q121" s="29">
        <f t="shared" si="15"/>
        <v>88555610.329999998</v>
      </c>
      <c r="R121" s="35">
        <f t="shared" si="10"/>
        <v>44006078.719999999</v>
      </c>
      <c r="S121" s="36">
        <f t="shared" si="11"/>
        <v>137700.04999999702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514000</v>
      </c>
      <c r="H122" s="65">
        <f t="shared" si="12"/>
        <v>49904792.049999997</v>
      </c>
      <c r="I122" s="29">
        <f>+JULIO2021!K122</f>
        <v>24094330.359999999</v>
      </c>
      <c r="J122" s="29">
        <f>+J123+J124+J129</f>
        <v>8100000</v>
      </c>
      <c r="K122" s="29">
        <f t="shared" si="13"/>
        <v>32194330.359999999</v>
      </c>
      <c r="L122" s="29">
        <f>+JULIO2021!N122</f>
        <v>22092610.359999999</v>
      </c>
      <c r="M122" s="29">
        <f>+M123+M124+M129</f>
        <v>2001720</v>
      </c>
      <c r="N122" s="29">
        <f t="shared" si="14"/>
        <v>24094330.359999999</v>
      </c>
      <c r="O122" s="29">
        <f>+JULIO2021!Q122</f>
        <v>22092610.359999999</v>
      </c>
      <c r="P122" s="29">
        <f>+P123+P124+P129</f>
        <v>2001720</v>
      </c>
      <c r="Q122" s="29">
        <f t="shared" si="15"/>
        <v>24094330.359999999</v>
      </c>
      <c r="R122" s="35">
        <f t="shared" si="10"/>
        <v>17710461.689999998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+JULIO2021!K123</f>
        <v>17785322</v>
      </c>
      <c r="J123" s="38"/>
      <c r="K123" s="38">
        <f t="shared" si="13"/>
        <v>17785322</v>
      </c>
      <c r="L123" s="38">
        <f>+JULIO2021!N123</f>
        <v>17785322</v>
      </c>
      <c r="M123" s="38"/>
      <c r="N123" s="38">
        <f t="shared" si="14"/>
        <v>17785322</v>
      </c>
      <c r="O123" s="38">
        <f>+JULIO2021!Q123</f>
        <v>17785322</v>
      </c>
      <c r="P123" s="38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+JULIO2021!K124</f>
        <v>6000000</v>
      </c>
      <c r="J124" s="38">
        <f>SUM(J125:J128)</f>
        <v>8100000</v>
      </c>
      <c r="K124" s="38">
        <f t="shared" si="13"/>
        <v>14100000</v>
      </c>
      <c r="L124" s="38">
        <f>+JULIO2021!N124</f>
        <v>3998280</v>
      </c>
      <c r="M124" s="38">
        <f>SUM(M125:M128)</f>
        <v>2001720</v>
      </c>
      <c r="N124" s="38">
        <f t="shared" si="14"/>
        <v>6000000</v>
      </c>
      <c r="O124" s="38">
        <f>+JULIO2021!Q124</f>
        <v>3998280</v>
      </c>
      <c r="P124" s="38">
        <f>SUM(P125:P128)</f>
        <v>2001720</v>
      </c>
      <c r="Q124" s="38">
        <f t="shared" si="15"/>
        <v>6000000</v>
      </c>
      <c r="R124" s="39">
        <f t="shared" si="10"/>
        <v>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+JULIO2021!K125</f>
        <v>0</v>
      </c>
      <c r="J125" s="38"/>
      <c r="K125" s="38">
        <f t="shared" si="13"/>
        <v>0</v>
      </c>
      <c r="L125" s="38">
        <f>+JULIO2021!N125</f>
        <v>0</v>
      </c>
      <c r="M125" s="38"/>
      <c r="N125" s="38">
        <f t="shared" si="14"/>
        <v>0</v>
      </c>
      <c r="O125" s="38">
        <f>+JULIO2021!Q125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+JULIO2021!K126</f>
        <v>4000000</v>
      </c>
      <c r="J126" s="38"/>
      <c r="K126" s="38">
        <f t="shared" si="13"/>
        <v>4000000</v>
      </c>
      <c r="L126" s="38">
        <f>+JULIO2021!N126</f>
        <v>1998280</v>
      </c>
      <c r="M126" s="38">
        <v>2001720</v>
      </c>
      <c r="N126" s="38">
        <f t="shared" si="14"/>
        <v>4000000</v>
      </c>
      <c r="O126" s="38">
        <f>+JULIO2021!Q126</f>
        <v>1998280</v>
      </c>
      <c r="P126" s="38">
        <v>2001720</v>
      </c>
      <c r="Q126" s="38">
        <f t="shared" si="15"/>
        <v>4000000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+JULIO2021!K127</f>
        <v>0</v>
      </c>
      <c r="J127" s="38">
        <v>8100000</v>
      </c>
      <c r="K127" s="38">
        <f t="shared" si="13"/>
        <v>8100000</v>
      </c>
      <c r="L127" s="38">
        <f>+JULIO2021!N127</f>
        <v>0</v>
      </c>
      <c r="M127" s="38"/>
      <c r="N127" s="38">
        <f t="shared" si="14"/>
        <v>0</v>
      </c>
      <c r="O127" s="38">
        <f>+JULIO2021!Q127</f>
        <v>0</v>
      </c>
      <c r="P127" s="38"/>
      <c r="Q127" s="38">
        <f t="shared" si="15"/>
        <v>0</v>
      </c>
      <c r="R127" s="39">
        <f t="shared" si="10"/>
        <v>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+JULIO2021!K128</f>
        <v>2000000</v>
      </c>
      <c r="J128" s="38"/>
      <c r="K128" s="38">
        <f t="shared" si="13"/>
        <v>2000000</v>
      </c>
      <c r="L128" s="38">
        <f>+JULIO2021!N128</f>
        <v>2000000</v>
      </c>
      <c r="M128" s="38"/>
      <c r="N128" s="38">
        <f t="shared" si="14"/>
        <v>2000000</v>
      </c>
      <c r="O128" s="38">
        <f>+JULIO2021!Q128</f>
        <v>2000000</v>
      </c>
      <c r="P128" s="38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>
        <v>514000</v>
      </c>
      <c r="H129" s="64">
        <f t="shared" si="12"/>
        <v>486000</v>
      </c>
      <c r="I129" s="38">
        <f>+JULIO2021!K129</f>
        <v>309008.36</v>
      </c>
      <c r="J129" s="38"/>
      <c r="K129" s="38">
        <f t="shared" si="13"/>
        <v>309008.36</v>
      </c>
      <c r="L129" s="38">
        <f>+JULIO2021!N129</f>
        <v>309008.36</v>
      </c>
      <c r="M129" s="38"/>
      <c r="N129" s="38">
        <f t="shared" si="14"/>
        <v>309008.36</v>
      </c>
      <c r="O129" s="38">
        <f>+JULIO2021!Q129</f>
        <v>309008.36</v>
      </c>
      <c r="P129" s="38"/>
      <c r="Q129" s="38">
        <f t="shared" si="15"/>
        <v>309008.36</v>
      </c>
      <c r="R129" s="39">
        <f t="shared" si="10"/>
        <v>176991.64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+JULIO2021!K130</f>
        <v>83791711.020000011</v>
      </c>
      <c r="J130" s="29">
        <f>SUM(J131:J141)</f>
        <v>3006627.95</v>
      </c>
      <c r="K130" s="29">
        <f t="shared" si="13"/>
        <v>86798338.970000014</v>
      </c>
      <c r="L130" s="29">
        <f>+JULIO2021!N130</f>
        <v>49542675.020000003</v>
      </c>
      <c r="M130" s="29">
        <f>SUM(M131:M141)</f>
        <v>9144984</v>
      </c>
      <c r="N130" s="29">
        <f t="shared" si="14"/>
        <v>58687659.020000003</v>
      </c>
      <c r="O130" s="29">
        <f>+JULIO2021!Q130</f>
        <v>49404975.020000003</v>
      </c>
      <c r="P130" s="29">
        <f>SUM(P131:P141)</f>
        <v>9144983.9499999993</v>
      </c>
      <c r="Q130" s="29">
        <f t="shared" si="15"/>
        <v>58549958.969999999</v>
      </c>
      <c r="R130" s="35">
        <f t="shared" si="10"/>
        <v>26206938.029999986</v>
      </c>
      <c r="S130" s="36">
        <f t="shared" si="11"/>
        <v>137700.05000000447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+JULIO2021!K131</f>
        <v>4620000</v>
      </c>
      <c r="J131" s="38">
        <v>1736000</v>
      </c>
      <c r="K131" s="38">
        <f t="shared" si="13"/>
        <v>6356000</v>
      </c>
      <c r="L131" s="38">
        <f>+JULIO2021!N131</f>
        <v>4620000</v>
      </c>
      <c r="M131" s="38">
        <f>1320000+416000</f>
        <v>1736000</v>
      </c>
      <c r="N131" s="38">
        <f t="shared" si="14"/>
        <v>6356000</v>
      </c>
      <c r="O131" s="38">
        <f>+JULIO2021!Q131</f>
        <v>4620000</v>
      </c>
      <c r="P131" s="38">
        <f>1320000+416000</f>
        <v>1736000</v>
      </c>
      <c r="Q131" s="38">
        <f t="shared" si="15"/>
        <v>6356000</v>
      </c>
      <c r="R131" s="39">
        <f t="shared" si="10"/>
        <v>13644000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+JULIO2021!K132</f>
        <v>5145147</v>
      </c>
      <c r="J132" s="38">
        <v>1180545.95</v>
      </c>
      <c r="K132" s="38">
        <f t="shared" si="13"/>
        <v>6325692.9500000002</v>
      </c>
      <c r="L132" s="38">
        <f>+JULIO2021!N132</f>
        <v>5145147</v>
      </c>
      <c r="M132" s="38">
        <v>1180546</v>
      </c>
      <c r="N132" s="38">
        <f t="shared" si="14"/>
        <v>6325693</v>
      </c>
      <c r="O132" s="38">
        <f>+JULIO2021!Q132</f>
        <v>5007447</v>
      </c>
      <c r="P132" s="38">
        <v>1180545.95</v>
      </c>
      <c r="Q132" s="38">
        <f t="shared" si="15"/>
        <v>6187992.9500000002</v>
      </c>
      <c r="R132" s="39">
        <f t="shared" si="10"/>
        <v>674307.04999999981</v>
      </c>
      <c r="S132" s="40">
        <f t="shared" si="11"/>
        <v>137700.04999999981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+JULIO2021!K133</f>
        <v>3884850</v>
      </c>
      <c r="J133" s="38"/>
      <c r="K133" s="38">
        <f t="shared" si="13"/>
        <v>3884850</v>
      </c>
      <c r="L133" s="38">
        <f>+JULIO2021!N133</f>
        <v>3884850</v>
      </c>
      <c r="M133" s="38"/>
      <c r="N133" s="38">
        <f t="shared" si="14"/>
        <v>3884850</v>
      </c>
      <c r="O133" s="38">
        <f>+JULIO2021!Q133</f>
        <v>3884850</v>
      </c>
      <c r="P133" s="38"/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+JULIO2021!K134</f>
        <v>0</v>
      </c>
      <c r="J134" s="38"/>
      <c r="K134" s="38">
        <f t="shared" si="13"/>
        <v>0</v>
      </c>
      <c r="L134" s="38">
        <f>+JULIO2021!N134</f>
        <v>0</v>
      </c>
      <c r="M134" s="38"/>
      <c r="N134" s="38">
        <f t="shared" si="14"/>
        <v>0</v>
      </c>
      <c r="O134" s="38">
        <f>+JULIO2021!Q134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+JULIO2021!K135</f>
        <v>0</v>
      </c>
      <c r="J135" s="38"/>
      <c r="K135" s="38">
        <f t="shared" si="13"/>
        <v>0</v>
      </c>
      <c r="L135" s="38">
        <f>+JULIO2021!N135</f>
        <v>0</v>
      </c>
      <c r="M135" s="38"/>
      <c r="N135" s="38">
        <f t="shared" si="14"/>
        <v>0</v>
      </c>
      <c r="O135" s="38">
        <f>+JULIO2021!Q135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+JULIO2021!K136</f>
        <v>0</v>
      </c>
      <c r="J136" s="38"/>
      <c r="K136" s="38">
        <f t="shared" si="13"/>
        <v>0</v>
      </c>
      <c r="L136" s="38">
        <f>+JULIO2021!N136</f>
        <v>0</v>
      </c>
      <c r="M136" s="38"/>
      <c r="N136" s="38">
        <f t="shared" si="14"/>
        <v>0</v>
      </c>
      <c r="O136" s="38">
        <f>+JULIO2021!Q136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+JULIO2021!K137</f>
        <v>67701072</v>
      </c>
      <c r="J137" s="38"/>
      <c r="K137" s="38">
        <f t="shared" si="13"/>
        <v>67701072</v>
      </c>
      <c r="L137" s="38">
        <f>+JULIO2021!N137</f>
        <v>33452036</v>
      </c>
      <c r="M137" s="38">
        <v>6138356</v>
      </c>
      <c r="N137" s="38">
        <f t="shared" si="14"/>
        <v>39590392</v>
      </c>
      <c r="O137" s="38">
        <f>+JULIO2021!Q137</f>
        <v>33452036</v>
      </c>
      <c r="P137" s="38">
        <v>6138356</v>
      </c>
      <c r="Q137" s="38">
        <f t="shared" si="15"/>
        <v>39590392</v>
      </c>
      <c r="R137" s="39">
        <f t="shared" si="10"/>
        <v>1000000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+JULIO2021!K138</f>
        <v>0</v>
      </c>
      <c r="J138" s="38"/>
      <c r="K138" s="38">
        <f t="shared" si="13"/>
        <v>0</v>
      </c>
      <c r="L138" s="38">
        <f>+JULIO2021!N138</f>
        <v>0</v>
      </c>
      <c r="M138" s="38"/>
      <c r="N138" s="38">
        <f t="shared" si="14"/>
        <v>0</v>
      </c>
      <c r="O138" s="38">
        <f>+JULIO2021!Q138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+JULIO2021!K139</f>
        <v>2424142.02</v>
      </c>
      <c r="J139" s="38">
        <v>90082</v>
      </c>
      <c r="K139" s="38">
        <f t="shared" si="13"/>
        <v>2514224.02</v>
      </c>
      <c r="L139" s="38">
        <f>+JULIO2021!N139</f>
        <v>2424142.02</v>
      </c>
      <c r="M139" s="38">
        <v>90082</v>
      </c>
      <c r="N139" s="38">
        <f t="shared" si="14"/>
        <v>2514224.02</v>
      </c>
      <c r="O139" s="38">
        <f>+JULIO2021!Q139</f>
        <v>2424142.02</v>
      </c>
      <c r="P139" s="38">
        <v>90082</v>
      </c>
      <c r="Q139" s="38">
        <f t="shared" si="15"/>
        <v>2514224.02</v>
      </c>
      <c r="R139" s="39">
        <f t="shared" si="10"/>
        <v>1189980.98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+JULIO2021!K140</f>
        <v>0</v>
      </c>
      <c r="J140" s="38"/>
      <c r="K140" s="38">
        <f t="shared" si="13"/>
        <v>0</v>
      </c>
      <c r="L140" s="38">
        <f>+JULIO2021!N140</f>
        <v>0</v>
      </c>
      <c r="M140" s="38"/>
      <c r="N140" s="38">
        <f t="shared" si="14"/>
        <v>0</v>
      </c>
      <c r="O140" s="38">
        <f>+JULIO2021!Q140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+JULIO2021!K141</f>
        <v>16500</v>
      </c>
      <c r="J141" s="38"/>
      <c r="K141" s="38">
        <f t="shared" si="13"/>
        <v>16500</v>
      </c>
      <c r="L141" s="38">
        <f>+JULIO2021!N141</f>
        <v>16500</v>
      </c>
      <c r="M141" s="38"/>
      <c r="N141" s="38">
        <f t="shared" si="14"/>
        <v>16500</v>
      </c>
      <c r="O141" s="38">
        <f>+JULIO2021!Q141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+JULIO2021!K142</f>
        <v>5911321</v>
      </c>
      <c r="J142" s="29">
        <f>+J143</f>
        <v>0</v>
      </c>
      <c r="K142" s="29">
        <f t="shared" si="13"/>
        <v>5911321</v>
      </c>
      <c r="L142" s="29">
        <f>+JULIO2021!N142</f>
        <v>5911321</v>
      </c>
      <c r="M142" s="29">
        <f>+M143</f>
        <v>0</v>
      </c>
      <c r="N142" s="29">
        <f t="shared" si="14"/>
        <v>5911321</v>
      </c>
      <c r="O142" s="29">
        <f>+JULIO2021!Q142</f>
        <v>5911321</v>
      </c>
      <c r="P142" s="29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+JULIO2021!K143</f>
        <v>5911321</v>
      </c>
      <c r="J143" s="38"/>
      <c r="K143" s="38">
        <f t="shared" ref="K143:K206" si="20">+I143+J143</f>
        <v>5911321</v>
      </c>
      <c r="L143" s="38">
        <f>+JULIO2021!N143</f>
        <v>5911321</v>
      </c>
      <c r="M143" s="38"/>
      <c r="N143" s="38">
        <f t="shared" ref="N143:N206" si="21">+L143+M143</f>
        <v>5911321</v>
      </c>
      <c r="O143" s="38">
        <f>+JULIO2021!Q143</f>
        <v>5911321</v>
      </c>
      <c r="P143" s="38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232377792.57999998</v>
      </c>
      <c r="E144" s="29">
        <f>+E145+E158</f>
        <v>31242994</v>
      </c>
      <c r="F144" s="29">
        <f>+F145+F158</f>
        <v>0</v>
      </c>
      <c r="G144" s="29">
        <f>+G145+G158</f>
        <v>7000000</v>
      </c>
      <c r="H144" s="65">
        <f t="shared" si="19"/>
        <v>464425619.57999998</v>
      </c>
      <c r="I144" s="29">
        <f>+JULIO2021!K144</f>
        <v>263865779</v>
      </c>
      <c r="J144" s="29">
        <f>+J145+J158</f>
        <v>51706287</v>
      </c>
      <c r="K144" s="29">
        <f t="shared" si="20"/>
        <v>315572066</v>
      </c>
      <c r="L144" s="29">
        <f>+JULIO2021!N144</f>
        <v>132325479</v>
      </c>
      <c r="M144" s="29">
        <f>+M145+M158</f>
        <v>37149297</v>
      </c>
      <c r="N144" s="29">
        <f t="shared" si="21"/>
        <v>169474776</v>
      </c>
      <c r="O144" s="29">
        <f>+JULIO2021!Q144</f>
        <v>80404291</v>
      </c>
      <c r="P144" s="29">
        <f>+P145+P158</f>
        <v>37149297</v>
      </c>
      <c r="Q144" s="29">
        <f t="shared" si="22"/>
        <v>117553588</v>
      </c>
      <c r="R144" s="35">
        <f t="shared" si="17"/>
        <v>148853553.57999998</v>
      </c>
      <c r="S144" s="36">
        <f t="shared" si="18"/>
        <v>51921188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17816962</v>
      </c>
      <c r="F145" s="29">
        <f>+F146+F148</f>
        <v>0</v>
      </c>
      <c r="G145" s="29">
        <f>+G146+G148</f>
        <v>0</v>
      </c>
      <c r="H145" s="65">
        <f t="shared" si="19"/>
        <v>259339794.57999998</v>
      </c>
      <c r="I145" s="29">
        <f>+JULIO2021!K145</f>
        <v>164319188</v>
      </c>
      <c r="J145" s="29">
        <f>+J146+J148</f>
        <v>17106000</v>
      </c>
      <c r="K145" s="29">
        <f t="shared" si="20"/>
        <v>181425188</v>
      </c>
      <c r="L145" s="29">
        <f>+JULIO2021!N145</f>
        <v>67234188</v>
      </c>
      <c r="M145" s="29">
        <f>+M146+M148</f>
        <v>27541010</v>
      </c>
      <c r="N145" s="29">
        <f t="shared" si="21"/>
        <v>94775198</v>
      </c>
      <c r="O145" s="29">
        <f>+JULIO2021!Q145</f>
        <v>15313000</v>
      </c>
      <c r="P145" s="29">
        <f>+P146+P148</f>
        <v>27541010</v>
      </c>
      <c r="Q145" s="29">
        <f t="shared" si="22"/>
        <v>42854010</v>
      </c>
      <c r="R145" s="35">
        <f t="shared" si="17"/>
        <v>77914606.579999983</v>
      </c>
      <c r="S145" s="36">
        <f t="shared" si="18"/>
        <v>51921188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+JULIO2021!K146</f>
        <v>18240000</v>
      </c>
      <c r="J146" s="38"/>
      <c r="K146" s="38">
        <f t="shared" si="20"/>
        <v>18240000</v>
      </c>
      <c r="L146" s="38">
        <f>+JULIO2021!N146</f>
        <v>8640000</v>
      </c>
      <c r="M146" s="38">
        <v>4211450</v>
      </c>
      <c r="N146" s="38">
        <f t="shared" si="21"/>
        <v>12851450</v>
      </c>
      <c r="O146" s="38">
        <f>+JULIO2021!Q146</f>
        <v>8640000</v>
      </c>
      <c r="P146" s="38">
        <v>4211450</v>
      </c>
      <c r="Q146" s="38">
        <f t="shared" si="22"/>
        <v>12851450</v>
      </c>
      <c r="R146" s="39">
        <f t="shared" si="17"/>
        <v>9597550</v>
      </c>
      <c r="S146" s="40">
        <f t="shared" si="18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+JULIO2021!K147</f>
        <v>0</v>
      </c>
      <c r="J147" s="38"/>
      <c r="K147" s="38">
        <f t="shared" si="20"/>
        <v>0</v>
      </c>
      <c r="L147" s="38">
        <f>+JULIO2021!N147</f>
        <v>0</v>
      </c>
      <c r="M147" s="38"/>
      <c r="N147" s="38">
        <f t="shared" si="21"/>
        <v>0</v>
      </c>
      <c r="O147" s="38">
        <f>+JULIO2021!Q147</f>
        <v>0</v>
      </c>
      <c r="P147" s="38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16816962</v>
      </c>
      <c r="F148" s="38">
        <f>+F149+F150</f>
        <v>0</v>
      </c>
      <c r="G148" s="38">
        <f>+G149+G150</f>
        <v>0</v>
      </c>
      <c r="H148" s="64">
        <f t="shared" si="19"/>
        <v>231502244.57999998</v>
      </c>
      <c r="I148" s="38">
        <f>+JULIO2021!K148</f>
        <v>146079188</v>
      </c>
      <c r="J148" s="38">
        <f>+J149+J150</f>
        <v>17106000</v>
      </c>
      <c r="K148" s="38">
        <f t="shared" si="20"/>
        <v>163185188</v>
      </c>
      <c r="L148" s="38">
        <f>+JULIO2021!N148</f>
        <v>58594188</v>
      </c>
      <c r="M148" s="38">
        <f>+M149+M150</f>
        <v>23329560</v>
      </c>
      <c r="N148" s="38">
        <f t="shared" si="21"/>
        <v>81923748</v>
      </c>
      <c r="O148" s="38">
        <f>+JULIO2021!Q148</f>
        <v>6673000</v>
      </c>
      <c r="P148" s="38">
        <f>+P149+P150</f>
        <v>23329560</v>
      </c>
      <c r="Q148" s="38">
        <f t="shared" si="22"/>
        <v>30002560</v>
      </c>
      <c r="R148" s="39">
        <f t="shared" si="17"/>
        <v>68317056.579999983</v>
      </c>
      <c r="S148" s="40">
        <f t="shared" si="18"/>
        <v>51921188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/>
      <c r="F149" s="38"/>
      <c r="G149" s="38"/>
      <c r="H149" s="64">
        <f t="shared" si="19"/>
        <v>79779404</v>
      </c>
      <c r="I149" s="38">
        <f>+JULIO2021!K149</f>
        <v>51921188</v>
      </c>
      <c r="J149" s="38"/>
      <c r="K149" s="38">
        <f t="shared" si="20"/>
        <v>51921188</v>
      </c>
      <c r="L149" s="38">
        <f>+JULIO2021!N149</f>
        <v>51921188</v>
      </c>
      <c r="M149" s="38"/>
      <c r="N149" s="38">
        <f t="shared" si="21"/>
        <v>51921188</v>
      </c>
      <c r="O149" s="38">
        <f>+JULIO2021!Q149</f>
        <v>0</v>
      </c>
      <c r="P149" s="38"/>
      <c r="Q149" s="38">
        <f t="shared" si="22"/>
        <v>0</v>
      </c>
      <c r="R149" s="39">
        <f t="shared" si="17"/>
        <v>27858216</v>
      </c>
      <c r="S149" s="40">
        <f t="shared" si="18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16816962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151722840.57999998</v>
      </c>
      <c r="I150" s="38">
        <f>+JULIO2021!K150</f>
        <v>94158000</v>
      </c>
      <c r="J150" s="38">
        <f>+J151+J152+J153+J154+J155+J156+J157</f>
        <v>17106000</v>
      </c>
      <c r="K150" s="38">
        <f t="shared" si="20"/>
        <v>111264000</v>
      </c>
      <c r="L150" s="38">
        <f>+JULIO2021!N150</f>
        <v>6673000</v>
      </c>
      <c r="M150" s="38">
        <f>+M151+M152+M153+M154+M155+M156+M157</f>
        <v>23329560</v>
      </c>
      <c r="N150" s="38">
        <f t="shared" si="21"/>
        <v>30002560</v>
      </c>
      <c r="O150" s="38">
        <f>+JULIO2021!Q150</f>
        <v>6673000</v>
      </c>
      <c r="P150" s="38">
        <f>+P151+P152+P153+P154+P155+P156+P157</f>
        <v>23329560</v>
      </c>
      <c r="Q150" s="38">
        <f t="shared" si="22"/>
        <v>30002560</v>
      </c>
      <c r="R150" s="39">
        <f t="shared" si="17"/>
        <v>40458840.579999983</v>
      </c>
      <c r="S150" s="40">
        <f t="shared" si="18"/>
        <v>0</v>
      </c>
      <c r="U150" s="71" t="s">
        <v>390</v>
      </c>
      <c r="V150" s="115" t="s">
        <v>391</v>
      </c>
      <c r="X150" s="115" t="s">
        <v>392</v>
      </c>
      <c r="Y150" s="115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+JULIO2021!K151</f>
        <v>24800000</v>
      </c>
      <c r="J151" s="38"/>
      <c r="K151" s="38">
        <f t="shared" si="20"/>
        <v>24800000</v>
      </c>
      <c r="L151" s="38">
        <f>+JULIO2021!N151</f>
        <v>6673000</v>
      </c>
      <c r="M151" s="38">
        <v>3201330</v>
      </c>
      <c r="N151" s="38">
        <f t="shared" si="21"/>
        <v>9874330</v>
      </c>
      <c r="O151" s="38">
        <f>+JULIO2021!Q151</f>
        <v>6673000</v>
      </c>
      <c r="P151" s="38">
        <v>3201330</v>
      </c>
      <c r="Q151" s="38">
        <f t="shared" si="22"/>
        <v>9874330</v>
      </c>
      <c r="R151" s="39">
        <f t="shared" si="17"/>
        <v>11200000</v>
      </c>
      <c r="S151" s="40">
        <f t="shared" si="18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+JULIO2021!K152</f>
        <v>2000000</v>
      </c>
      <c r="J152" s="38"/>
      <c r="K152" s="38">
        <f t="shared" si="20"/>
        <v>2000000</v>
      </c>
      <c r="L152" s="38">
        <f>+JULIO2021!N152</f>
        <v>0</v>
      </c>
      <c r="M152" s="38">
        <v>1998230</v>
      </c>
      <c r="N152" s="38">
        <f t="shared" si="21"/>
        <v>1998230</v>
      </c>
      <c r="O152" s="38">
        <f>+JULIO2021!Q152</f>
        <v>0</v>
      </c>
      <c r="P152" s="38">
        <v>1998230</v>
      </c>
      <c r="Q152" s="38">
        <f t="shared" si="22"/>
        <v>1998230</v>
      </c>
      <c r="R152" s="39">
        <f t="shared" si="17"/>
        <v>4392962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+JULIO2021!K153</f>
        <v>0</v>
      </c>
      <c r="J153" s="38">
        <v>5900000</v>
      </c>
      <c r="K153" s="38">
        <f t="shared" si="20"/>
        <v>5900000</v>
      </c>
      <c r="L153" s="38">
        <f>+JULIO2021!N153</f>
        <v>0</v>
      </c>
      <c r="M153" s="38"/>
      <c r="N153" s="38">
        <f t="shared" si="21"/>
        <v>0</v>
      </c>
      <c r="O153" s="38">
        <f>+JULIO2021!Q153</f>
        <v>0</v>
      </c>
      <c r="P153" s="38"/>
      <c r="Q153" s="38">
        <f t="shared" si="22"/>
        <v>0</v>
      </c>
      <c r="R153" s="39">
        <f t="shared" si="17"/>
        <v>92428.580000000075</v>
      </c>
      <c r="S153" s="40">
        <f t="shared" si="18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>
        <v>14424000</v>
      </c>
      <c r="F154" s="38"/>
      <c r="G154" s="38"/>
      <c r="H154" s="64">
        <f t="shared" si="19"/>
        <v>99337450</v>
      </c>
      <c r="I154" s="38">
        <f>+JULIO2021!K154</f>
        <v>67358000</v>
      </c>
      <c r="J154" s="38">
        <v>11206000</v>
      </c>
      <c r="K154" s="38">
        <f t="shared" si="20"/>
        <v>78564000</v>
      </c>
      <c r="L154" s="38">
        <f>+JULIO2021!N154</f>
        <v>0</v>
      </c>
      <c r="M154" s="38">
        <v>18130000</v>
      </c>
      <c r="N154" s="38">
        <f t="shared" si="21"/>
        <v>18130000</v>
      </c>
      <c r="O154" s="38">
        <f>+JULIO2021!Q154</f>
        <v>0</v>
      </c>
      <c r="P154" s="38">
        <v>18130000</v>
      </c>
      <c r="Q154" s="38">
        <f t="shared" si="22"/>
        <v>18130000</v>
      </c>
      <c r="R154" s="39">
        <f t="shared" si="17"/>
        <v>20773450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+JULIO2021!K155</f>
        <v>0</v>
      </c>
      <c r="J155" s="38"/>
      <c r="K155" s="38">
        <f t="shared" si="20"/>
        <v>0</v>
      </c>
      <c r="L155" s="38">
        <f>+JULIO2021!N155</f>
        <v>0</v>
      </c>
      <c r="M155" s="38"/>
      <c r="N155" s="38">
        <f t="shared" si="21"/>
        <v>0</v>
      </c>
      <c r="O155" s="38">
        <f>+JULIO2021!Q155</f>
        <v>0</v>
      </c>
      <c r="P155" s="38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+JULIO2021!K156</f>
        <v>0</v>
      </c>
      <c r="J156" s="38"/>
      <c r="K156" s="38">
        <f t="shared" si="20"/>
        <v>0</v>
      </c>
      <c r="L156" s="38">
        <f>+JULIO2021!N156</f>
        <v>0</v>
      </c>
      <c r="M156" s="38"/>
      <c r="N156" s="38">
        <f t="shared" si="21"/>
        <v>0</v>
      </c>
      <c r="O156" s="38">
        <f>+JULIO2021!Q156</f>
        <v>0</v>
      </c>
      <c r="P156" s="38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+JULIO2021!K157</f>
        <v>0</v>
      </c>
      <c r="J157" s="38"/>
      <c r="K157" s="38">
        <f t="shared" si="20"/>
        <v>0</v>
      </c>
      <c r="L157" s="38">
        <f>+JULIO2021!N157</f>
        <v>0</v>
      </c>
      <c r="M157" s="38"/>
      <c r="N157" s="38">
        <f t="shared" si="21"/>
        <v>0</v>
      </c>
      <c r="O157" s="38">
        <f>+JULIO2021!Q157</f>
        <v>0</v>
      </c>
      <c r="P157" s="38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38854960</v>
      </c>
      <c r="E158" s="29">
        <f>+E159+E160</f>
        <v>13426032</v>
      </c>
      <c r="F158" s="29">
        <f>+F159+F160</f>
        <v>0</v>
      </c>
      <c r="G158" s="29">
        <f>+G159+G160</f>
        <v>7000000</v>
      </c>
      <c r="H158" s="65">
        <f t="shared" si="19"/>
        <v>205085825</v>
      </c>
      <c r="I158" s="29">
        <f>+JULIO2021!K158</f>
        <v>99546591</v>
      </c>
      <c r="J158" s="29">
        <f>+J159+J160</f>
        <v>34600287</v>
      </c>
      <c r="K158" s="29">
        <f t="shared" si="20"/>
        <v>134146878</v>
      </c>
      <c r="L158" s="29">
        <f>+JULIO2021!N158</f>
        <v>65091291</v>
      </c>
      <c r="M158" s="29">
        <f>+M159+M160</f>
        <v>9608287</v>
      </c>
      <c r="N158" s="29">
        <f t="shared" si="21"/>
        <v>74699578</v>
      </c>
      <c r="O158" s="29">
        <f>+JULIO2021!Q158</f>
        <v>65091291</v>
      </c>
      <c r="P158" s="29">
        <f>+P159+P160</f>
        <v>9608287</v>
      </c>
      <c r="Q158" s="29">
        <f t="shared" si="22"/>
        <v>74699578</v>
      </c>
      <c r="R158" s="35">
        <f t="shared" si="17"/>
        <v>70938947</v>
      </c>
      <c r="S158" s="36">
        <f t="shared" si="18"/>
        <v>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</f>
        <v>20854960</v>
      </c>
      <c r="E159" s="38"/>
      <c r="F159" s="38"/>
      <c r="G159" s="38">
        <v>1000000</v>
      </c>
      <c r="H159" s="64">
        <f t="shared" si="19"/>
        <v>88659793</v>
      </c>
      <c r="I159" s="38">
        <f>+JULIO2021!K159</f>
        <v>37280000</v>
      </c>
      <c r="J159" s="38">
        <v>6160000</v>
      </c>
      <c r="K159" s="38">
        <f t="shared" si="20"/>
        <v>43440000</v>
      </c>
      <c r="L159" s="38">
        <f>+JULIO2021!N159</f>
        <v>29328000</v>
      </c>
      <c r="M159" s="38">
        <v>910000</v>
      </c>
      <c r="N159" s="38">
        <f t="shared" si="21"/>
        <v>30238000</v>
      </c>
      <c r="O159" s="38">
        <f>+JULIO2021!Q159</f>
        <v>29328000</v>
      </c>
      <c r="P159" s="38">
        <v>910000</v>
      </c>
      <c r="Q159" s="38">
        <f t="shared" si="22"/>
        <v>30238000</v>
      </c>
      <c r="R159" s="39">
        <f t="shared" si="17"/>
        <v>45219793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18000000</v>
      </c>
      <c r="E160" s="38">
        <f>SUM(E161:E171)</f>
        <v>13426032</v>
      </c>
      <c r="F160" s="38">
        <f>SUM(F161:F171)</f>
        <v>0</v>
      </c>
      <c r="G160" s="38">
        <f>SUM(G161:G171)</f>
        <v>6000000</v>
      </c>
      <c r="H160" s="64">
        <f t="shared" si="19"/>
        <v>116426032</v>
      </c>
      <c r="I160" s="38">
        <f>+JULIO2021!K160</f>
        <v>62266591</v>
      </c>
      <c r="J160" s="38">
        <f>SUM(J161:J171)</f>
        <v>28440287</v>
      </c>
      <c r="K160" s="38">
        <f t="shared" si="20"/>
        <v>90706878</v>
      </c>
      <c r="L160" s="38">
        <f>+JULIO2021!N160</f>
        <v>35763291</v>
      </c>
      <c r="M160" s="38">
        <f>SUM(M161:M171)</f>
        <v>8698287</v>
      </c>
      <c r="N160" s="38">
        <f t="shared" si="21"/>
        <v>44461578</v>
      </c>
      <c r="O160" s="38">
        <f>+JULIO2021!Q160</f>
        <v>35763291</v>
      </c>
      <c r="P160" s="38">
        <f>SUM(P161:P171)</f>
        <v>8698287</v>
      </c>
      <c r="Q160" s="38">
        <f t="shared" si="22"/>
        <v>44461578</v>
      </c>
      <c r="R160" s="39">
        <f t="shared" si="17"/>
        <v>25719154</v>
      </c>
      <c r="S160" s="40">
        <f t="shared" si="18"/>
        <v>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+JULIO2021!K161</f>
        <v>1878000</v>
      </c>
      <c r="J161" s="38">
        <v>991767</v>
      </c>
      <c r="K161" s="38">
        <f t="shared" si="20"/>
        <v>2869767</v>
      </c>
      <c r="L161" s="38">
        <f>+JULIO2021!N161</f>
        <v>1470000</v>
      </c>
      <c r="M161" s="38">
        <v>1399767</v>
      </c>
      <c r="N161" s="38">
        <f t="shared" si="21"/>
        <v>2869767</v>
      </c>
      <c r="O161" s="38">
        <f>+JULIO2021!Q161</f>
        <v>1470000</v>
      </c>
      <c r="P161" s="38">
        <v>1399767</v>
      </c>
      <c r="Q161" s="38">
        <f t="shared" si="22"/>
        <v>2869767</v>
      </c>
      <c r="R161" s="39">
        <f t="shared" si="17"/>
        <v>6130233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+JULIO2021!K162</f>
        <v>8025740</v>
      </c>
      <c r="J162" s="38">
        <v>1048520</v>
      </c>
      <c r="K162" s="38">
        <f t="shared" si="20"/>
        <v>9074260</v>
      </c>
      <c r="L162" s="38">
        <f>+JULIO2021!N162</f>
        <v>8025740</v>
      </c>
      <c r="M162" s="38">
        <v>1048520</v>
      </c>
      <c r="N162" s="38">
        <f t="shared" si="21"/>
        <v>9074260</v>
      </c>
      <c r="O162" s="38">
        <f>+JULIO2021!Q162</f>
        <v>8025740</v>
      </c>
      <c r="P162" s="38">
        <v>1048520</v>
      </c>
      <c r="Q162" s="38">
        <f t="shared" si="22"/>
        <v>9074260</v>
      </c>
      <c r="R162" s="39">
        <f t="shared" si="17"/>
        <v>7237772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19"/>
        <v>5000000</v>
      </c>
      <c r="I163" s="38">
        <f>+JULIO2021!K163</f>
        <v>756000</v>
      </c>
      <c r="J163" s="38"/>
      <c r="K163" s="38">
        <f t="shared" si="20"/>
        <v>756000</v>
      </c>
      <c r="L163" s="38">
        <f>+JULIO2021!N163</f>
        <v>756000</v>
      </c>
      <c r="M163" s="38"/>
      <c r="N163" s="38">
        <f t="shared" si="21"/>
        <v>756000</v>
      </c>
      <c r="O163" s="38">
        <f>+JULIO2021!Q163</f>
        <v>756000</v>
      </c>
      <c r="P163" s="38"/>
      <c r="Q163" s="38">
        <f t="shared" si="22"/>
        <v>756000</v>
      </c>
      <c r="R163" s="39">
        <f t="shared" si="17"/>
        <v>4244000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+JULIO2021!K164</f>
        <v>0</v>
      </c>
      <c r="J164" s="38"/>
      <c r="K164" s="38">
        <f t="shared" si="20"/>
        <v>0</v>
      </c>
      <c r="L164" s="38">
        <f>+JULIO2021!N164</f>
        <v>0</v>
      </c>
      <c r="M164" s="38"/>
      <c r="N164" s="38">
        <f t="shared" si="21"/>
        <v>0</v>
      </c>
      <c r="O164" s="38">
        <f>+JULIO2021!Q164</f>
        <v>0</v>
      </c>
      <c r="P164" s="38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+JULIO2021!K165</f>
        <v>0</v>
      </c>
      <c r="J165" s="38"/>
      <c r="K165" s="38">
        <f t="shared" si="20"/>
        <v>0</v>
      </c>
      <c r="L165" s="38">
        <f>+JULIO2021!N165</f>
        <v>0</v>
      </c>
      <c r="M165" s="38"/>
      <c r="N165" s="38">
        <f t="shared" si="21"/>
        <v>0</v>
      </c>
      <c r="O165" s="38">
        <f>+JULIO2021!Q165</f>
        <v>0</v>
      </c>
      <c r="P165" s="38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+JULIO2021!K166</f>
        <v>1729900</v>
      </c>
      <c r="J166" s="38"/>
      <c r="K166" s="38">
        <f t="shared" si="20"/>
        <v>1729900</v>
      </c>
      <c r="L166" s="38">
        <f>+JULIO2021!N166</f>
        <v>1729900</v>
      </c>
      <c r="M166" s="38"/>
      <c r="N166" s="38">
        <f t="shared" si="21"/>
        <v>1729900</v>
      </c>
      <c r="O166" s="38">
        <f>+JULIO2021!Q166</f>
        <v>1729900</v>
      </c>
      <c r="P166" s="38"/>
      <c r="Q166" s="38">
        <f t="shared" si="22"/>
        <v>1729900</v>
      </c>
      <c r="R166" s="39">
        <f t="shared" si="17"/>
        <v>3270100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+JULIO2021!K167</f>
        <v>0</v>
      </c>
      <c r="J167" s="38"/>
      <c r="K167" s="38">
        <f t="shared" si="20"/>
        <v>0</v>
      </c>
      <c r="L167" s="38">
        <f>+JULIO2021!N167</f>
        <v>0</v>
      </c>
      <c r="M167" s="38"/>
      <c r="N167" s="38">
        <f t="shared" si="21"/>
        <v>0</v>
      </c>
      <c r="O167" s="38">
        <f>+JULIO2021!Q167</f>
        <v>0</v>
      </c>
      <c r="P167" s="38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+JULIO2021!K168</f>
        <v>0</v>
      </c>
      <c r="J168" s="38"/>
      <c r="K168" s="38">
        <f t="shared" si="20"/>
        <v>0</v>
      </c>
      <c r="L168" s="38">
        <f>+JULIO2021!N168</f>
        <v>0</v>
      </c>
      <c r="M168" s="38"/>
      <c r="N168" s="38">
        <f t="shared" si="21"/>
        <v>0</v>
      </c>
      <c r="O168" s="38">
        <f>+JULIO2021!Q168</f>
        <v>0</v>
      </c>
      <c r="P168" s="38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+JULIO2021!K169</f>
        <v>0</v>
      </c>
      <c r="J169" s="38"/>
      <c r="K169" s="38">
        <f t="shared" si="20"/>
        <v>0</v>
      </c>
      <c r="L169" s="38">
        <f>+JULIO2021!N169</f>
        <v>0</v>
      </c>
      <c r="M169" s="38"/>
      <c r="N169" s="38">
        <f t="shared" si="21"/>
        <v>0</v>
      </c>
      <c r="O169" s="38">
        <f>+JULIO2021!Q169</f>
        <v>0</v>
      </c>
      <c r="P169" s="38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+JULIO2021!K170</f>
        <v>0</v>
      </c>
      <c r="J170" s="38"/>
      <c r="K170" s="38">
        <f t="shared" si="20"/>
        <v>0</v>
      </c>
      <c r="L170" s="38">
        <f>+JULIO2021!N170</f>
        <v>0</v>
      </c>
      <c r="M170" s="38"/>
      <c r="N170" s="38">
        <f t="shared" si="21"/>
        <v>0</v>
      </c>
      <c r="O170" s="38">
        <f>+JULIO2021!Q170</f>
        <v>0</v>
      </c>
      <c r="P170" s="38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v>18000000</v>
      </c>
      <c r="E171" s="38">
        <f>9000000+3114000</f>
        <v>12114000</v>
      </c>
      <c r="F171" s="38"/>
      <c r="G171" s="38">
        <v>5000000</v>
      </c>
      <c r="H171" s="64">
        <f t="shared" si="19"/>
        <v>80114000</v>
      </c>
      <c r="I171" s="38">
        <f>+JULIO2021!K171</f>
        <v>49876951</v>
      </c>
      <c r="J171" s="38">
        <v>26400000</v>
      </c>
      <c r="K171" s="38">
        <f t="shared" si="20"/>
        <v>76276951</v>
      </c>
      <c r="L171" s="38">
        <f>+JULIO2021!N171</f>
        <v>23781651</v>
      </c>
      <c r="M171" s="38">
        <v>6250000</v>
      </c>
      <c r="N171" s="38">
        <f t="shared" si="21"/>
        <v>30031651</v>
      </c>
      <c r="O171" s="38">
        <f>+JULIO2021!Q171</f>
        <v>23781651</v>
      </c>
      <c r="P171" s="38">
        <v>6250000</v>
      </c>
      <c r="Q171" s="38">
        <f t="shared" si="22"/>
        <v>30031651</v>
      </c>
      <c r="R171" s="39">
        <f t="shared" si="17"/>
        <v>3837049</v>
      </c>
      <c r="S171" s="40">
        <f t="shared" si="18"/>
        <v>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+JULIO2021!K172</f>
        <v>0</v>
      </c>
      <c r="J172" s="29"/>
      <c r="K172" s="29">
        <f t="shared" si="20"/>
        <v>0</v>
      </c>
      <c r="L172" s="29">
        <f>+JULIO2021!N172</f>
        <v>0</v>
      </c>
      <c r="M172" s="29"/>
      <c r="N172" s="29">
        <f t="shared" si="21"/>
        <v>0</v>
      </c>
      <c r="O172" s="29">
        <f>+JULIO2021!Q172</f>
        <v>0</v>
      </c>
      <c r="P172" s="29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+JULIO2021!K173</f>
        <v>0</v>
      </c>
      <c r="J173" s="29">
        <f>+J174+J178+J181</f>
        <v>0</v>
      </c>
      <c r="K173" s="29">
        <f t="shared" si="20"/>
        <v>0</v>
      </c>
      <c r="L173" s="29">
        <f>+JULIO2021!N173</f>
        <v>0</v>
      </c>
      <c r="M173" s="29">
        <f>+M174+M178+M181</f>
        <v>0</v>
      </c>
      <c r="N173" s="29">
        <f t="shared" si="21"/>
        <v>0</v>
      </c>
      <c r="O173" s="29">
        <f>+JULIO2021!Q173</f>
        <v>0</v>
      </c>
      <c r="P173" s="29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+JULIO2021!K174</f>
        <v>0</v>
      </c>
      <c r="J174" s="29">
        <f>SUM(J175:J177)</f>
        <v>0</v>
      </c>
      <c r="K174" s="29">
        <f t="shared" si="20"/>
        <v>0</v>
      </c>
      <c r="L174" s="29">
        <f>+JULIO2021!N174</f>
        <v>0</v>
      </c>
      <c r="M174" s="29">
        <f>SUM(M175:M177)</f>
        <v>0</v>
      </c>
      <c r="N174" s="29">
        <f t="shared" si="21"/>
        <v>0</v>
      </c>
      <c r="O174" s="29">
        <f>+JULIO2021!Q174</f>
        <v>0</v>
      </c>
      <c r="P174" s="29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+JULIO2021!K175</f>
        <v>0</v>
      </c>
      <c r="J175" s="38"/>
      <c r="K175" s="38">
        <f t="shared" si="20"/>
        <v>0</v>
      </c>
      <c r="L175" s="38">
        <f>+JULIO2021!N175</f>
        <v>0</v>
      </c>
      <c r="M175" s="38"/>
      <c r="N175" s="38">
        <f t="shared" si="21"/>
        <v>0</v>
      </c>
      <c r="O175" s="38">
        <f>+JULIO2021!Q175</f>
        <v>0</v>
      </c>
      <c r="P175" s="38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+JULIO2021!K176</f>
        <v>0</v>
      </c>
      <c r="J176" s="38"/>
      <c r="K176" s="38">
        <f t="shared" si="20"/>
        <v>0</v>
      </c>
      <c r="L176" s="38">
        <f>+JULIO2021!N176</f>
        <v>0</v>
      </c>
      <c r="M176" s="38"/>
      <c r="N176" s="38">
        <f t="shared" si="21"/>
        <v>0</v>
      </c>
      <c r="O176" s="38">
        <f>+JULIO2021!Q176</f>
        <v>0</v>
      </c>
      <c r="P176" s="38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+JULIO2021!K177</f>
        <v>0</v>
      </c>
      <c r="J177" s="38"/>
      <c r="K177" s="38">
        <f t="shared" si="20"/>
        <v>0</v>
      </c>
      <c r="L177" s="38">
        <f>+JULIO2021!N177</f>
        <v>0</v>
      </c>
      <c r="M177" s="38"/>
      <c r="N177" s="38">
        <f t="shared" si="21"/>
        <v>0</v>
      </c>
      <c r="O177" s="38">
        <f>+JULIO2021!Q177</f>
        <v>0</v>
      </c>
      <c r="P177" s="38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+JULIO2021!K178</f>
        <v>0</v>
      </c>
      <c r="J178" s="29">
        <f>+J179+J180</f>
        <v>0</v>
      </c>
      <c r="K178" s="29">
        <f t="shared" si="20"/>
        <v>0</v>
      </c>
      <c r="L178" s="29">
        <f>+JULIO2021!N178</f>
        <v>0</v>
      </c>
      <c r="M178" s="29">
        <f>+M179+M180</f>
        <v>0</v>
      </c>
      <c r="N178" s="29">
        <f t="shared" si="21"/>
        <v>0</v>
      </c>
      <c r="O178" s="29">
        <f>+JULIO2021!Q178</f>
        <v>0</v>
      </c>
      <c r="P178" s="29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+JULIO2021!K179</f>
        <v>0</v>
      </c>
      <c r="J179" s="38"/>
      <c r="K179" s="38">
        <f t="shared" si="20"/>
        <v>0</v>
      </c>
      <c r="L179" s="38">
        <f>+JULIO2021!N179</f>
        <v>0</v>
      </c>
      <c r="M179" s="38"/>
      <c r="N179" s="38">
        <f t="shared" si="21"/>
        <v>0</v>
      </c>
      <c r="O179" s="38">
        <f>+JULIO2021!Q179</f>
        <v>0</v>
      </c>
      <c r="P179" s="38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+JULIO2021!K180</f>
        <v>0</v>
      </c>
      <c r="J180" s="38"/>
      <c r="K180" s="38">
        <f t="shared" si="20"/>
        <v>0</v>
      </c>
      <c r="L180" s="38">
        <f>+JULIO2021!N180</f>
        <v>0</v>
      </c>
      <c r="M180" s="38"/>
      <c r="N180" s="38">
        <f t="shared" si="21"/>
        <v>0</v>
      </c>
      <c r="O180" s="38">
        <f>+JULIO2021!Q180</f>
        <v>0</v>
      </c>
      <c r="P180" s="38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+JULIO2021!K181</f>
        <v>0</v>
      </c>
      <c r="J181" s="29">
        <f>+J182+J183</f>
        <v>0</v>
      </c>
      <c r="K181" s="29">
        <f t="shared" si="20"/>
        <v>0</v>
      </c>
      <c r="L181" s="29">
        <f>+JULIO2021!N181</f>
        <v>0</v>
      </c>
      <c r="M181" s="29">
        <f>+M182+M183</f>
        <v>0</v>
      </c>
      <c r="N181" s="29">
        <f t="shared" si="21"/>
        <v>0</v>
      </c>
      <c r="O181" s="29">
        <f>+JULIO2021!Q181</f>
        <v>0</v>
      </c>
      <c r="P181" s="29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+JULIO2021!K182</f>
        <v>0</v>
      </c>
      <c r="J182" s="38"/>
      <c r="K182" s="38">
        <f t="shared" si="20"/>
        <v>0</v>
      </c>
      <c r="L182" s="38">
        <f>+JULIO2021!N182</f>
        <v>0</v>
      </c>
      <c r="M182" s="38"/>
      <c r="N182" s="38">
        <f t="shared" si="21"/>
        <v>0</v>
      </c>
      <c r="O182" s="38">
        <f>+JULIO2021!Q182</f>
        <v>0</v>
      </c>
      <c r="P182" s="38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+JULIO2021!K183</f>
        <v>0</v>
      </c>
      <c r="J183" s="38"/>
      <c r="K183" s="38">
        <f t="shared" si="20"/>
        <v>0</v>
      </c>
      <c r="L183" s="38">
        <f>+JULIO2021!N183</f>
        <v>0</v>
      </c>
      <c r="M183" s="38"/>
      <c r="N183" s="38">
        <f t="shared" si="21"/>
        <v>0</v>
      </c>
      <c r="O183" s="38">
        <f>+JULIO2021!Q183</f>
        <v>0</v>
      </c>
      <c r="P183" s="38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0</v>
      </c>
      <c r="F184" s="29">
        <f>+F185+F188</f>
        <v>0</v>
      </c>
      <c r="G184" s="29">
        <f>+G185+G188</f>
        <v>7030500</v>
      </c>
      <c r="H184" s="65">
        <f t="shared" si="19"/>
        <v>306252771</v>
      </c>
      <c r="I184" s="29">
        <f>+JULIO2021!K184</f>
        <v>174985680</v>
      </c>
      <c r="J184" s="29">
        <f>+J185+J188</f>
        <v>0</v>
      </c>
      <c r="K184" s="29">
        <f t="shared" si="20"/>
        <v>174985680</v>
      </c>
      <c r="L184" s="29">
        <f>+JULIO2021!N184</f>
        <v>108975022</v>
      </c>
      <c r="M184" s="29">
        <f>+M185+M188</f>
        <v>19390453</v>
      </c>
      <c r="N184" s="29">
        <f t="shared" si="21"/>
        <v>128365475</v>
      </c>
      <c r="O184" s="29">
        <f>+JULIO2021!Q184</f>
        <v>108975022</v>
      </c>
      <c r="P184" s="29">
        <f>+P185+P188</f>
        <v>19390453</v>
      </c>
      <c r="Q184" s="29">
        <f t="shared" si="22"/>
        <v>128365475</v>
      </c>
      <c r="R184" s="35">
        <f t="shared" si="17"/>
        <v>131267091</v>
      </c>
      <c r="S184" s="36">
        <f t="shared" si="18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6000000</v>
      </c>
      <c r="H185" s="65">
        <f t="shared" si="19"/>
        <v>66394271</v>
      </c>
      <c r="I185" s="29">
        <f>+JULIO2021!K185</f>
        <v>26068800</v>
      </c>
      <c r="J185" s="29">
        <f>J186</f>
        <v>0</v>
      </c>
      <c r="K185" s="29">
        <f t="shared" si="20"/>
        <v>26068800</v>
      </c>
      <c r="L185" s="29">
        <f>+JULIO2021!N185</f>
        <v>5598103</v>
      </c>
      <c r="M185" s="29">
        <f>M186</f>
        <v>0</v>
      </c>
      <c r="N185" s="29">
        <f t="shared" si="21"/>
        <v>5598103</v>
      </c>
      <c r="O185" s="29">
        <f>+JULIO2021!Q185</f>
        <v>5598103</v>
      </c>
      <c r="P185" s="29">
        <f>P186</f>
        <v>0</v>
      </c>
      <c r="Q185" s="29">
        <f t="shared" si="22"/>
        <v>5598103</v>
      </c>
      <c r="R185" s="35">
        <f t="shared" si="17"/>
        <v>40325471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6000000</v>
      </c>
      <c r="H186" s="65">
        <f t="shared" si="19"/>
        <v>66394271</v>
      </c>
      <c r="I186" s="29">
        <f>+JULIO2021!K186</f>
        <v>26068800</v>
      </c>
      <c r="J186" s="29">
        <f>+J187</f>
        <v>0</v>
      </c>
      <c r="K186" s="29">
        <f t="shared" si="20"/>
        <v>26068800</v>
      </c>
      <c r="L186" s="29">
        <f>+JULIO2021!N186</f>
        <v>5598103</v>
      </c>
      <c r="M186" s="29">
        <f>+M187</f>
        <v>0</v>
      </c>
      <c r="N186" s="29">
        <f t="shared" si="21"/>
        <v>5598103</v>
      </c>
      <c r="O186" s="29">
        <f>+JULIO2021!Q186</f>
        <v>5598103</v>
      </c>
      <c r="P186" s="29">
        <f>+P187</f>
        <v>0</v>
      </c>
      <c r="Q186" s="29">
        <f t="shared" si="22"/>
        <v>5598103</v>
      </c>
      <c r="R186" s="35">
        <f t="shared" si="17"/>
        <v>40325471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v>6000000</v>
      </c>
      <c r="H187" s="64">
        <f t="shared" si="19"/>
        <v>66394271</v>
      </c>
      <c r="I187" s="38">
        <f>+JULIO2021!K187</f>
        <v>26068800</v>
      </c>
      <c r="J187" s="38"/>
      <c r="K187" s="38">
        <f t="shared" si="20"/>
        <v>26068800</v>
      </c>
      <c r="L187" s="38">
        <f>+JULIO2021!N187</f>
        <v>5598103</v>
      </c>
      <c r="M187" s="38"/>
      <c r="N187" s="38">
        <f t="shared" si="21"/>
        <v>5598103</v>
      </c>
      <c r="O187" s="38">
        <f>+JULIO2021!Q187</f>
        <v>5598103</v>
      </c>
      <c r="P187" s="38"/>
      <c r="Q187" s="38">
        <f t="shared" si="22"/>
        <v>5598103</v>
      </c>
      <c r="R187" s="39">
        <f t="shared" si="17"/>
        <v>40325471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0</v>
      </c>
      <c r="F188" s="29">
        <f>+F189+F195</f>
        <v>0</v>
      </c>
      <c r="G188" s="29">
        <f>+G189+G195</f>
        <v>1030500</v>
      </c>
      <c r="H188" s="65">
        <f t="shared" si="19"/>
        <v>239858500</v>
      </c>
      <c r="I188" s="29">
        <f>+JULIO2021!K188</f>
        <v>148916880</v>
      </c>
      <c r="J188" s="29">
        <f>+J189+J195</f>
        <v>0</v>
      </c>
      <c r="K188" s="29">
        <f t="shared" si="20"/>
        <v>148916880</v>
      </c>
      <c r="L188" s="29">
        <f>+JULIO2021!N188</f>
        <v>103376919</v>
      </c>
      <c r="M188" s="29">
        <f>+M189+M195</f>
        <v>19390453</v>
      </c>
      <c r="N188" s="29">
        <f t="shared" si="21"/>
        <v>122767372</v>
      </c>
      <c r="O188" s="29">
        <f>+JULIO2021!Q188</f>
        <v>103376919</v>
      </c>
      <c r="P188" s="29">
        <f>+P189+P195</f>
        <v>19390453</v>
      </c>
      <c r="Q188" s="29">
        <f t="shared" si="22"/>
        <v>122767372</v>
      </c>
      <c r="R188" s="35">
        <f t="shared" si="17"/>
        <v>90941620</v>
      </c>
      <c r="S188" s="36">
        <f t="shared" si="18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0</v>
      </c>
      <c r="F189" s="38">
        <f>SUM(F190:F194)</f>
        <v>0</v>
      </c>
      <c r="G189" s="38">
        <f>SUM(G190:G194)</f>
        <v>1030500</v>
      </c>
      <c r="H189" s="64">
        <f t="shared" si="19"/>
        <v>239858500</v>
      </c>
      <c r="I189" s="38">
        <f>+JULIO2021!K189</f>
        <v>148916880</v>
      </c>
      <c r="J189" s="38">
        <f>SUM(J190:J194)</f>
        <v>0</v>
      </c>
      <c r="K189" s="38">
        <f t="shared" si="20"/>
        <v>148916880</v>
      </c>
      <c r="L189" s="38">
        <f>+JULIO2021!N189</f>
        <v>103376919</v>
      </c>
      <c r="M189" s="38">
        <f>SUM(M190:M194)</f>
        <v>19390453</v>
      </c>
      <c r="N189" s="38">
        <f t="shared" si="21"/>
        <v>122767372</v>
      </c>
      <c r="O189" s="38">
        <f>+JULIO2021!Q189</f>
        <v>103376919</v>
      </c>
      <c r="P189" s="38">
        <f>SUM(P190:P194)</f>
        <v>19390453</v>
      </c>
      <c r="Q189" s="38">
        <f t="shared" si="22"/>
        <v>122767372</v>
      </c>
      <c r="R189" s="39">
        <f t="shared" si="17"/>
        <v>90941620</v>
      </c>
      <c r="S189" s="40">
        <f t="shared" si="18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+JULIO2021!K190</f>
        <v>69963065</v>
      </c>
      <c r="J190" s="38"/>
      <c r="K190" s="38">
        <f t="shared" si="20"/>
        <v>69963065</v>
      </c>
      <c r="L190" s="38">
        <f>+JULIO2021!N190</f>
        <v>45984578</v>
      </c>
      <c r="M190" s="38">
        <v>17890453</v>
      </c>
      <c r="N190" s="38">
        <f t="shared" si="21"/>
        <v>63875031</v>
      </c>
      <c r="O190" s="38">
        <f>+JULIO2021!Q190</f>
        <v>45984578</v>
      </c>
      <c r="P190" s="38">
        <v>17890453</v>
      </c>
      <c r="Q190" s="38">
        <f t="shared" si="22"/>
        <v>63875031</v>
      </c>
      <c r="R190" s="39">
        <f t="shared" si="17"/>
        <v>41036935</v>
      </c>
      <c r="S190" s="40">
        <f t="shared" si="18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v>1030500</v>
      </c>
      <c r="H191" s="64">
        <f t="shared" si="19"/>
        <v>88969500</v>
      </c>
      <c r="I191" s="38">
        <f>+JULIO2021!K191</f>
        <v>52574000</v>
      </c>
      <c r="J191" s="38"/>
      <c r="K191" s="38">
        <f t="shared" si="20"/>
        <v>52574000</v>
      </c>
      <c r="L191" s="38">
        <f>+JULIO2021!N191</f>
        <v>36562278</v>
      </c>
      <c r="M191" s="38">
        <v>1500000</v>
      </c>
      <c r="N191" s="38">
        <f t="shared" si="21"/>
        <v>38062278</v>
      </c>
      <c r="O191" s="38">
        <f>+JULIO2021!Q191</f>
        <v>36562278</v>
      </c>
      <c r="P191" s="38">
        <v>1500000</v>
      </c>
      <c r="Q191" s="38">
        <f t="shared" si="22"/>
        <v>38062278</v>
      </c>
      <c r="R191" s="39">
        <f t="shared" si="17"/>
        <v>36395500</v>
      </c>
      <c r="S191" s="40">
        <f t="shared" si="18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/>
      <c r="F192" s="38"/>
      <c r="G192" s="38"/>
      <c r="H192" s="64">
        <f t="shared" si="19"/>
        <v>39889000</v>
      </c>
      <c r="I192" s="38">
        <f>+JULIO2021!K192</f>
        <v>26379815</v>
      </c>
      <c r="J192" s="38"/>
      <c r="K192" s="38">
        <f t="shared" si="20"/>
        <v>26379815</v>
      </c>
      <c r="L192" s="38">
        <f>+JULIO2021!N192</f>
        <v>20830063</v>
      </c>
      <c r="M192" s="38"/>
      <c r="N192" s="38">
        <f t="shared" si="21"/>
        <v>20830063</v>
      </c>
      <c r="O192" s="38">
        <f>+JULIO2021!Q192</f>
        <v>20830063</v>
      </c>
      <c r="P192" s="38"/>
      <c r="Q192" s="38">
        <f t="shared" si="22"/>
        <v>20830063</v>
      </c>
      <c r="R192" s="39">
        <f t="shared" si="17"/>
        <v>13509185</v>
      </c>
      <c r="S192" s="40">
        <f t="shared" si="18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+JULIO2021!K193</f>
        <v>0</v>
      </c>
      <c r="J193" s="38"/>
      <c r="K193" s="38">
        <f t="shared" si="20"/>
        <v>0</v>
      </c>
      <c r="L193" s="38">
        <f>+JULIO2021!N193</f>
        <v>0</v>
      </c>
      <c r="M193" s="38"/>
      <c r="N193" s="38">
        <f t="shared" si="21"/>
        <v>0</v>
      </c>
      <c r="O193" s="38">
        <f>+JULIO2021!Q193</f>
        <v>0</v>
      </c>
      <c r="P193" s="38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+JULIO2021!K194</f>
        <v>0</v>
      </c>
      <c r="J194" s="38"/>
      <c r="K194" s="38">
        <f t="shared" si="20"/>
        <v>0</v>
      </c>
      <c r="L194" s="38">
        <f>+JULIO2021!N194</f>
        <v>0</v>
      </c>
      <c r="M194" s="38"/>
      <c r="N194" s="38">
        <f t="shared" si="21"/>
        <v>0</v>
      </c>
      <c r="O194" s="38">
        <f>+JULIO2021!Q194</f>
        <v>0</v>
      </c>
      <c r="P194" s="38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+JULIO2021!K195</f>
        <v>0</v>
      </c>
      <c r="J195" s="38">
        <f>+J196</f>
        <v>0</v>
      </c>
      <c r="K195" s="38">
        <f t="shared" si="20"/>
        <v>0</v>
      </c>
      <c r="L195" s="38">
        <f>+JULIO2021!N195</f>
        <v>0</v>
      </c>
      <c r="M195" s="38">
        <f>+M196</f>
        <v>0</v>
      </c>
      <c r="N195" s="38">
        <f t="shared" si="21"/>
        <v>0</v>
      </c>
      <c r="O195" s="38">
        <f>+JULIO2021!Q195</f>
        <v>0</v>
      </c>
      <c r="P195" s="38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+JULIO2021!K196</f>
        <v>0</v>
      </c>
      <c r="J196" s="38"/>
      <c r="K196" s="38">
        <f t="shared" si="20"/>
        <v>0</v>
      </c>
      <c r="L196" s="38">
        <f>+JULIO2021!N196</f>
        <v>0</v>
      </c>
      <c r="M196" s="38"/>
      <c r="N196" s="38">
        <f t="shared" si="21"/>
        <v>0</v>
      </c>
      <c r="O196" s="38">
        <f>+JULIO2021!Q196</f>
        <v>0</v>
      </c>
      <c r="P196" s="38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+JULIO2021!K197</f>
        <v>0</v>
      </c>
      <c r="J197" s="29">
        <f>+J198+J201</f>
        <v>0</v>
      </c>
      <c r="K197" s="29">
        <f t="shared" si="20"/>
        <v>0</v>
      </c>
      <c r="L197" s="29">
        <f>+JULIO2021!N197</f>
        <v>0</v>
      </c>
      <c r="M197" s="29">
        <f>+M198+M201</f>
        <v>0</v>
      </c>
      <c r="N197" s="29">
        <f t="shared" si="21"/>
        <v>0</v>
      </c>
      <c r="O197" s="29">
        <f>+JULIO2021!Q197</f>
        <v>0</v>
      </c>
      <c r="P197" s="29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+JULIO2021!K198</f>
        <v>0</v>
      </c>
      <c r="J198" s="29">
        <f>+J199+J200</f>
        <v>0</v>
      </c>
      <c r="K198" s="29">
        <f t="shared" si="20"/>
        <v>0</v>
      </c>
      <c r="L198" s="29">
        <f>+JULIO2021!N198</f>
        <v>0</v>
      </c>
      <c r="M198" s="29">
        <f>+M199+M200</f>
        <v>0</v>
      </c>
      <c r="N198" s="29">
        <f t="shared" si="21"/>
        <v>0</v>
      </c>
      <c r="O198" s="29">
        <f>+JULIO2021!Q198</f>
        <v>0</v>
      </c>
      <c r="P198" s="29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+JULIO2021!K199</f>
        <v>0</v>
      </c>
      <c r="J199" s="38"/>
      <c r="K199" s="38">
        <f t="shared" si="20"/>
        <v>0</v>
      </c>
      <c r="L199" s="38">
        <f>+JULIO2021!N199</f>
        <v>0</v>
      </c>
      <c r="M199" s="38"/>
      <c r="N199" s="38">
        <f t="shared" si="21"/>
        <v>0</v>
      </c>
      <c r="O199" s="38">
        <f>+JULIO2021!Q199</f>
        <v>0</v>
      </c>
      <c r="P199" s="38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+JULIO2021!K200</f>
        <v>0</v>
      </c>
      <c r="J200" s="38"/>
      <c r="K200" s="38">
        <f t="shared" si="20"/>
        <v>0</v>
      </c>
      <c r="L200" s="38">
        <f>+JULIO2021!N200</f>
        <v>0</v>
      </c>
      <c r="M200" s="38"/>
      <c r="N200" s="38">
        <f t="shared" si="21"/>
        <v>0</v>
      </c>
      <c r="O200" s="38">
        <f>+JULIO2021!Q200</f>
        <v>0</v>
      </c>
      <c r="P200" s="38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+JULIO2021!K201</f>
        <v>0</v>
      </c>
      <c r="J201" s="29">
        <f>+J202+J203</f>
        <v>0</v>
      </c>
      <c r="K201" s="29">
        <f t="shared" si="20"/>
        <v>0</v>
      </c>
      <c r="L201" s="29">
        <f>+JULIO2021!N201</f>
        <v>0</v>
      </c>
      <c r="M201" s="29">
        <f>+M202+M203</f>
        <v>0</v>
      </c>
      <c r="N201" s="29">
        <f t="shared" si="21"/>
        <v>0</v>
      </c>
      <c r="O201" s="29">
        <f>+JULIO2021!Q201</f>
        <v>0</v>
      </c>
      <c r="P201" s="29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+JULIO2021!K202</f>
        <v>0</v>
      </c>
      <c r="J202" s="38"/>
      <c r="K202" s="38">
        <f t="shared" si="20"/>
        <v>0</v>
      </c>
      <c r="L202" s="38">
        <f>+JULIO2021!N202</f>
        <v>0</v>
      </c>
      <c r="M202" s="38"/>
      <c r="N202" s="38">
        <f t="shared" si="21"/>
        <v>0</v>
      </c>
      <c r="O202" s="38">
        <f>+JULIO2021!Q202</f>
        <v>0</v>
      </c>
      <c r="P202" s="38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+JULIO2021!K203</f>
        <v>0</v>
      </c>
      <c r="J203" s="38"/>
      <c r="K203" s="38">
        <f t="shared" si="20"/>
        <v>0</v>
      </c>
      <c r="L203" s="38">
        <f>+JULIO2021!N203</f>
        <v>0</v>
      </c>
      <c r="M203" s="38"/>
      <c r="N203" s="38">
        <f t="shared" si="21"/>
        <v>0</v>
      </c>
      <c r="O203" s="38">
        <f>+JULIO2021!Q203</f>
        <v>0</v>
      </c>
      <c r="P203" s="38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0</v>
      </c>
      <c r="I204" s="29">
        <f>+JULIO2021!K204</f>
        <v>0</v>
      </c>
      <c r="J204" s="29">
        <f>J205+J208</f>
        <v>0</v>
      </c>
      <c r="K204" s="29">
        <f t="shared" si="20"/>
        <v>0</v>
      </c>
      <c r="L204" s="29">
        <f>+JULIO2021!N204</f>
        <v>0</v>
      </c>
      <c r="M204" s="29">
        <f>M205+M208</f>
        <v>0</v>
      </c>
      <c r="N204" s="29">
        <f t="shared" si="21"/>
        <v>0</v>
      </c>
      <c r="O204" s="29">
        <f>+JULIO2021!Q204</f>
        <v>0</v>
      </c>
      <c r="P204" s="29">
        <f>P205+P208</f>
        <v>0</v>
      </c>
      <c r="Q204" s="29">
        <f t="shared" si="22"/>
        <v>0</v>
      </c>
      <c r="R204" s="35">
        <f t="shared" si="17"/>
        <v>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0</v>
      </c>
      <c r="I205" s="29">
        <f>+JULIO2021!K205</f>
        <v>0</v>
      </c>
      <c r="J205" s="29">
        <f>+J206</f>
        <v>0</v>
      </c>
      <c r="K205" s="29">
        <f t="shared" si="20"/>
        <v>0</v>
      </c>
      <c r="L205" s="29">
        <f>+JULIO2021!N205</f>
        <v>0</v>
      </c>
      <c r="M205" s="29">
        <f>+M206</f>
        <v>0</v>
      </c>
      <c r="N205" s="29">
        <f t="shared" si="21"/>
        <v>0</v>
      </c>
      <c r="O205" s="29">
        <f>+JULIO2021!Q205</f>
        <v>0</v>
      </c>
      <c r="P205" s="29">
        <f>+P206</f>
        <v>0</v>
      </c>
      <c r="Q205" s="29">
        <f t="shared" si="22"/>
        <v>0</v>
      </c>
      <c r="R205" s="35">
        <f t="shared" si="17"/>
        <v>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0</v>
      </c>
      <c r="I206" s="29">
        <f>+JULIO2021!K206</f>
        <v>0</v>
      </c>
      <c r="J206" s="29">
        <f>+J207</f>
        <v>0</v>
      </c>
      <c r="K206" s="29">
        <f t="shared" si="20"/>
        <v>0</v>
      </c>
      <c r="L206" s="29">
        <f>+JULIO2021!N206</f>
        <v>0</v>
      </c>
      <c r="M206" s="29">
        <f>+M207</f>
        <v>0</v>
      </c>
      <c r="N206" s="29">
        <f t="shared" si="21"/>
        <v>0</v>
      </c>
      <c r="O206" s="29">
        <f>+JULIO2021!Q206</f>
        <v>0</v>
      </c>
      <c r="P206" s="29">
        <f>+P207</f>
        <v>0</v>
      </c>
      <c r="Q206" s="29">
        <f t="shared" si="22"/>
        <v>0</v>
      </c>
      <c r="R206" s="35">
        <f t="shared" ref="R206:R226" si="24">+H206-K206</f>
        <v>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0</v>
      </c>
      <c r="I207" s="38">
        <f>+JULIO2021!K207</f>
        <v>0</v>
      </c>
      <c r="J207" s="38">
        <v>0</v>
      </c>
      <c r="K207" s="38">
        <f t="shared" ref="K207:K226" si="27">+I207+J207</f>
        <v>0</v>
      </c>
      <c r="L207" s="38">
        <f>+JULIO2021!N207</f>
        <v>0</v>
      </c>
      <c r="M207" s="38">
        <v>0</v>
      </c>
      <c r="N207" s="38">
        <f t="shared" ref="N207:N226" si="28">+L207+M207</f>
        <v>0</v>
      </c>
      <c r="O207" s="38">
        <f>+JULIO2021!Q207</f>
        <v>0</v>
      </c>
      <c r="P207" s="38">
        <v>0</v>
      </c>
      <c r="Q207" s="38">
        <f t="shared" ref="Q207:Q226" si="29">+O207+P207</f>
        <v>0</v>
      </c>
      <c r="R207" s="39">
        <f t="shared" si="24"/>
        <v>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+JULIO2021!K208</f>
        <v>0</v>
      </c>
      <c r="J208" s="29">
        <f>+J209</f>
        <v>0</v>
      </c>
      <c r="K208" s="29">
        <f t="shared" si="27"/>
        <v>0</v>
      </c>
      <c r="L208" s="29">
        <f>+JULIO2021!N208</f>
        <v>0</v>
      </c>
      <c r="M208" s="29">
        <f>+M209</f>
        <v>0</v>
      </c>
      <c r="N208" s="29">
        <f t="shared" si="28"/>
        <v>0</v>
      </c>
      <c r="O208" s="29">
        <f>+JULIO2021!Q208</f>
        <v>0</v>
      </c>
      <c r="P208" s="29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+JULIO2021!K209</f>
        <v>0</v>
      </c>
      <c r="J209" s="38"/>
      <c r="K209" s="38">
        <f t="shared" si="27"/>
        <v>0</v>
      </c>
      <c r="L209" s="38">
        <f>+JULIO2021!N209</f>
        <v>0</v>
      </c>
      <c r="M209" s="38"/>
      <c r="N209" s="38">
        <f t="shared" si="28"/>
        <v>0</v>
      </c>
      <c r="O209" s="38">
        <f>+JULIO2021!Q209</f>
        <v>0</v>
      </c>
      <c r="P209" s="38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+JULIO2021!K210</f>
        <v>45130705</v>
      </c>
      <c r="J210" s="29">
        <f>+J211+J215+J219+J222+J225</f>
        <v>0</v>
      </c>
      <c r="K210" s="29">
        <f t="shared" si="27"/>
        <v>45130705</v>
      </c>
      <c r="L210" s="29">
        <f>+JULIO2021!N210</f>
        <v>45130705</v>
      </c>
      <c r="M210" s="29">
        <f>+M211+M215+M219+M222+M225</f>
        <v>0</v>
      </c>
      <c r="N210" s="29">
        <f t="shared" si="28"/>
        <v>45130705</v>
      </c>
      <c r="O210" s="29">
        <f>+JULIO2021!Q210</f>
        <v>44860055</v>
      </c>
      <c r="P210" s="29">
        <f>+P211+P215+P219+P222+P225</f>
        <v>0</v>
      </c>
      <c r="Q210" s="29">
        <f t="shared" si="29"/>
        <v>44860055</v>
      </c>
      <c r="R210" s="35">
        <f t="shared" si="24"/>
        <v>0</v>
      </c>
      <c r="S210" s="36">
        <f t="shared" si="25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+JULIO2021!K211</f>
        <v>30970205</v>
      </c>
      <c r="J211" s="29">
        <f>+J212+J213+J214</f>
        <v>0</v>
      </c>
      <c r="K211" s="29">
        <f t="shared" si="27"/>
        <v>30970205</v>
      </c>
      <c r="L211" s="29">
        <f>+JULIO2021!N211</f>
        <v>30970205</v>
      </c>
      <c r="M211" s="29">
        <f>+M212+M213+M214</f>
        <v>0</v>
      </c>
      <c r="N211" s="29">
        <f t="shared" si="28"/>
        <v>30970205</v>
      </c>
      <c r="O211" s="29">
        <f>+JULIO2021!Q211</f>
        <v>30699555</v>
      </c>
      <c r="P211" s="29">
        <f>+P212+P213+P214</f>
        <v>0</v>
      </c>
      <c r="Q211" s="29">
        <f t="shared" si="29"/>
        <v>30699555</v>
      </c>
      <c r="R211" s="35">
        <f t="shared" si="24"/>
        <v>0</v>
      </c>
      <c r="S211" s="36">
        <f t="shared" si="25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+JULIO2021!K212</f>
        <v>11024782</v>
      </c>
      <c r="J212" s="38"/>
      <c r="K212" s="38">
        <f t="shared" si="27"/>
        <v>11024782</v>
      </c>
      <c r="L212" s="38">
        <f>+JULIO2021!N212</f>
        <v>11024782</v>
      </c>
      <c r="M212" s="38"/>
      <c r="N212" s="38">
        <f t="shared" si="28"/>
        <v>11024782</v>
      </c>
      <c r="O212" s="38">
        <f>+JULIO2021!Q212</f>
        <v>11024782</v>
      </c>
      <c r="P212" s="38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+JULIO2021!K213</f>
        <v>7350000</v>
      </c>
      <c r="J213" s="38"/>
      <c r="K213" s="38">
        <f t="shared" si="27"/>
        <v>7350000</v>
      </c>
      <c r="L213" s="38">
        <f>+JULIO2021!N213</f>
        <v>7350000</v>
      </c>
      <c r="M213" s="38"/>
      <c r="N213" s="38">
        <f t="shared" si="28"/>
        <v>7350000</v>
      </c>
      <c r="O213" s="38">
        <f>+JULIO2021!Q213</f>
        <v>7350000</v>
      </c>
      <c r="P213" s="38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+JULIO2021!K214</f>
        <v>12595423</v>
      </c>
      <c r="J214" s="38"/>
      <c r="K214" s="38">
        <f t="shared" si="27"/>
        <v>12595423</v>
      </c>
      <c r="L214" s="38">
        <f>+JULIO2021!N214</f>
        <v>12595423</v>
      </c>
      <c r="M214" s="38"/>
      <c r="N214" s="38">
        <f t="shared" si="28"/>
        <v>12595423</v>
      </c>
      <c r="O214" s="38">
        <f>+JULIO2021!Q214</f>
        <v>12324773</v>
      </c>
      <c r="P214" s="38"/>
      <c r="Q214" s="38">
        <f t="shared" si="29"/>
        <v>12324773</v>
      </c>
      <c r="R214" s="39">
        <f t="shared" si="24"/>
        <v>0</v>
      </c>
      <c r="S214" s="40">
        <f t="shared" si="25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+JULIO2021!K215</f>
        <v>14160500</v>
      </c>
      <c r="J215" s="29">
        <f>+J216+J217+J218</f>
        <v>0</v>
      </c>
      <c r="K215" s="29">
        <f t="shared" si="27"/>
        <v>14160500</v>
      </c>
      <c r="L215" s="29">
        <f>+JULIO2021!N215</f>
        <v>14160500</v>
      </c>
      <c r="M215" s="29">
        <f>+M216+M217+M218</f>
        <v>0</v>
      </c>
      <c r="N215" s="29">
        <f t="shared" si="28"/>
        <v>14160500</v>
      </c>
      <c r="O215" s="29">
        <f>+JULIO2021!Q215</f>
        <v>14160500</v>
      </c>
      <c r="P215" s="29">
        <f>+P216+P217+P218</f>
        <v>0</v>
      </c>
      <c r="Q215" s="29">
        <f t="shared" si="29"/>
        <v>14160500</v>
      </c>
      <c r="R215" s="35">
        <f t="shared" si="24"/>
        <v>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+JULIO2021!K216</f>
        <v>0</v>
      </c>
      <c r="J216" s="38"/>
      <c r="K216" s="38">
        <f t="shared" si="27"/>
        <v>0</v>
      </c>
      <c r="L216" s="38">
        <f>+JULIO2021!N216</f>
        <v>0</v>
      </c>
      <c r="M216" s="38"/>
      <c r="N216" s="38">
        <f t="shared" si="28"/>
        <v>0</v>
      </c>
      <c r="O216" s="38">
        <f>+JULIO2021!Q216</f>
        <v>0</v>
      </c>
      <c r="P216" s="38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+JULIO2021!K217</f>
        <v>14160500</v>
      </c>
      <c r="J217" s="38"/>
      <c r="K217" s="38">
        <f t="shared" si="27"/>
        <v>14160500</v>
      </c>
      <c r="L217" s="38">
        <f>+JULIO2021!N217</f>
        <v>14160500</v>
      </c>
      <c r="M217" s="38"/>
      <c r="N217" s="38">
        <f t="shared" si="28"/>
        <v>14160500</v>
      </c>
      <c r="O217" s="38">
        <f>+JULIO2021!Q217</f>
        <v>14160500</v>
      </c>
      <c r="P217" s="38"/>
      <c r="Q217" s="38">
        <f t="shared" si="29"/>
        <v>14160500</v>
      </c>
      <c r="R217" s="39">
        <f t="shared" si="24"/>
        <v>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+JULIO2021!K218</f>
        <v>0</v>
      </c>
      <c r="J218" s="38">
        <v>0</v>
      </c>
      <c r="K218" s="38">
        <f t="shared" si="27"/>
        <v>0</v>
      </c>
      <c r="L218" s="38">
        <f>+JULIO2021!N218</f>
        <v>0</v>
      </c>
      <c r="M218" s="38">
        <v>0</v>
      </c>
      <c r="N218" s="38">
        <f t="shared" si="28"/>
        <v>0</v>
      </c>
      <c r="O218" s="38">
        <f>+JULIO2021!Q218</f>
        <v>0</v>
      </c>
      <c r="P218" s="38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+JULIO2021!K219</f>
        <v>0</v>
      </c>
      <c r="J219" s="29">
        <f>+J220+J221</f>
        <v>0</v>
      </c>
      <c r="K219" s="29">
        <f t="shared" si="27"/>
        <v>0</v>
      </c>
      <c r="L219" s="29">
        <f>+JULIO2021!N219</f>
        <v>0</v>
      </c>
      <c r="M219" s="29">
        <f>+M220+M221</f>
        <v>0</v>
      </c>
      <c r="N219" s="29">
        <f t="shared" si="28"/>
        <v>0</v>
      </c>
      <c r="O219" s="29">
        <f>+JULIO2021!Q219</f>
        <v>0</v>
      </c>
      <c r="P219" s="29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+JULIO2021!K220</f>
        <v>0</v>
      </c>
      <c r="J220" s="38">
        <v>0</v>
      </c>
      <c r="K220" s="38">
        <f t="shared" si="27"/>
        <v>0</v>
      </c>
      <c r="L220" s="38">
        <f>+JULIO2021!N220</f>
        <v>0</v>
      </c>
      <c r="M220" s="38">
        <v>0</v>
      </c>
      <c r="N220" s="38">
        <f t="shared" si="28"/>
        <v>0</v>
      </c>
      <c r="O220" s="38">
        <f>+JULIO2021!Q220</f>
        <v>0</v>
      </c>
      <c r="P220" s="38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+JULIO2021!K221</f>
        <v>0</v>
      </c>
      <c r="J221" s="38">
        <v>0</v>
      </c>
      <c r="K221" s="38">
        <f t="shared" si="27"/>
        <v>0</v>
      </c>
      <c r="L221" s="38">
        <f>+JULIO2021!N221</f>
        <v>0</v>
      </c>
      <c r="M221" s="38">
        <v>0</v>
      </c>
      <c r="N221" s="38">
        <f t="shared" si="28"/>
        <v>0</v>
      </c>
      <c r="O221" s="38">
        <f>+JULIO2021!Q221</f>
        <v>0</v>
      </c>
      <c r="P221" s="38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+JULIO2021!K222</f>
        <v>0</v>
      </c>
      <c r="J222" s="29">
        <f>+J223+J224</f>
        <v>0</v>
      </c>
      <c r="K222" s="29">
        <f t="shared" si="27"/>
        <v>0</v>
      </c>
      <c r="L222" s="29">
        <f>+JULIO2021!N222</f>
        <v>0</v>
      </c>
      <c r="M222" s="29">
        <f>+M223+M224</f>
        <v>0</v>
      </c>
      <c r="N222" s="29">
        <f t="shared" si="28"/>
        <v>0</v>
      </c>
      <c r="O222" s="29">
        <f>+JULIO2021!Q222</f>
        <v>0</v>
      </c>
      <c r="P222" s="29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+JULIO2021!K223</f>
        <v>0</v>
      </c>
      <c r="J223" s="38">
        <v>0</v>
      </c>
      <c r="K223" s="38">
        <f t="shared" si="27"/>
        <v>0</v>
      </c>
      <c r="L223" s="38">
        <f>+JULIO2021!N223</f>
        <v>0</v>
      </c>
      <c r="M223" s="38">
        <v>0</v>
      </c>
      <c r="N223" s="38">
        <f t="shared" si="28"/>
        <v>0</v>
      </c>
      <c r="O223" s="38">
        <f>+JULIO2021!Q223</f>
        <v>0</v>
      </c>
      <c r="P223" s="38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+JULIO2021!K224</f>
        <v>0</v>
      </c>
      <c r="J224" s="38">
        <v>0</v>
      </c>
      <c r="K224" s="38">
        <f t="shared" si="27"/>
        <v>0</v>
      </c>
      <c r="L224" s="38">
        <f>+JULIO2021!N224</f>
        <v>0</v>
      </c>
      <c r="M224" s="38">
        <v>0</v>
      </c>
      <c r="N224" s="38">
        <f t="shared" si="28"/>
        <v>0</v>
      </c>
      <c r="O224" s="38">
        <f>+JULIO2021!Q224</f>
        <v>0</v>
      </c>
      <c r="P224" s="38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+JULIO2021!K225</f>
        <v>0</v>
      </c>
      <c r="J225" s="29">
        <v>0</v>
      </c>
      <c r="K225" s="29">
        <f t="shared" si="27"/>
        <v>0</v>
      </c>
      <c r="L225" s="41">
        <f>+JULIO2021!N225</f>
        <v>0</v>
      </c>
      <c r="M225" s="29">
        <v>0</v>
      </c>
      <c r="N225" s="29">
        <f t="shared" si="28"/>
        <v>0</v>
      </c>
      <c r="O225" s="41">
        <f>+JULIO2021!Q225</f>
        <v>0</v>
      </c>
      <c r="P225" s="29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857990546.38999999</v>
      </c>
      <c r="E226" s="44">
        <f>+E12+E184+E197+E204+E210</f>
        <v>76544088</v>
      </c>
      <c r="F226" s="44">
        <f>+F12+F184+F197+F204+F210</f>
        <v>0</v>
      </c>
      <c r="G226" s="44">
        <f>+G12+G184+G197+G204+G210</f>
        <v>76544088</v>
      </c>
      <c r="H226" s="75">
        <f>+C226+D226+E226-F226-G226</f>
        <v>2434087213.3899999</v>
      </c>
      <c r="I226" s="41">
        <f>+JULIO2021!K226</f>
        <v>1834078109.3800001</v>
      </c>
      <c r="J226" s="44">
        <f>+J12+J184+J197+J204+J210</f>
        <v>100741051.95</v>
      </c>
      <c r="K226" s="44">
        <f t="shared" si="27"/>
        <v>1934819161.3300002</v>
      </c>
      <c r="L226" s="41">
        <f>+JULIO2021!N226</f>
        <v>1043719392.38</v>
      </c>
      <c r="M226" s="44">
        <f>+M12+M184+M197+M204+M210</f>
        <v>207807666</v>
      </c>
      <c r="N226" s="44">
        <f t="shared" si="28"/>
        <v>1251527058.3800001</v>
      </c>
      <c r="O226" s="41">
        <f>+JULIO2021!Q226</f>
        <v>972319500.38</v>
      </c>
      <c r="P226" s="44">
        <f>+P12+P184+P197+P204+P210</f>
        <v>207807665.94999999</v>
      </c>
      <c r="Q226" s="44">
        <f t="shared" si="29"/>
        <v>1180127166.3299999</v>
      </c>
      <c r="R226" s="81">
        <f t="shared" si="24"/>
        <v>499268052.0599997</v>
      </c>
      <c r="S226" s="45">
        <f t="shared" si="25"/>
        <v>71399892.050000191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6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456692913385826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H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5703125" style="53" customWidth="1"/>
    <col min="5" max="5" width="9.85546875" style="53" customWidth="1"/>
    <col min="6" max="6" width="7.85546875" style="53" customWidth="1"/>
    <col min="7" max="7" width="9.710937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3" width="10.7109375" style="8" customWidth="1"/>
    <col min="14" max="14" width="12.140625" style="8" customWidth="1"/>
    <col min="15" max="15" width="12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416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20"/>
      <c r="B9" s="121"/>
      <c r="C9" s="173"/>
      <c r="D9" s="14" t="s">
        <v>364</v>
      </c>
      <c r="E9" s="117" t="s">
        <v>365</v>
      </c>
      <c r="F9" s="118" t="s">
        <v>359</v>
      </c>
      <c r="G9" s="119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864697694.96000004</v>
      </c>
      <c r="E11" s="28">
        <f>+E12+E184+E197+E204+E210</f>
        <v>76544088</v>
      </c>
      <c r="F11" s="28">
        <f>+F12+F184+F197+F204+F210</f>
        <v>0</v>
      </c>
      <c r="G11" s="28">
        <f>+G12+G184+G197+G204+G210</f>
        <v>76544088</v>
      </c>
      <c r="H11" s="65">
        <f>+C11+D11+E11-F11-G11</f>
        <v>2440794361.96</v>
      </c>
      <c r="I11" s="28">
        <f>+AGOSTO2021!K11</f>
        <v>1934819161.3300002</v>
      </c>
      <c r="J11" s="28">
        <f>+J12+J184+J197+J204+J210</f>
        <v>72854956.969999999</v>
      </c>
      <c r="K11" s="28">
        <f>+I11+J11</f>
        <v>2007674118.3000002</v>
      </c>
      <c r="L11" s="28">
        <f>+AGOSTO2021!N11</f>
        <v>1251527058.3800001</v>
      </c>
      <c r="M11" s="28">
        <f>+M12+M184+M197+M204+M210</f>
        <v>198750862.97</v>
      </c>
      <c r="N11" s="28">
        <f>+L11+M11</f>
        <v>1450277921.3500001</v>
      </c>
      <c r="O11" s="28">
        <f>+AGOSTO2021!Q11</f>
        <v>1180127166.3299999</v>
      </c>
      <c r="P11" s="28">
        <f>+P12+P184+P197+P204+P210</f>
        <v>165208373.97</v>
      </c>
      <c r="Q11" s="28">
        <f>+O11+P11</f>
        <v>1345335540.3</v>
      </c>
      <c r="R11" s="30">
        <f t="shared" ref="R11:R75" si="0">+H11-K11</f>
        <v>433120243.65999985</v>
      </c>
      <c r="S11" s="31">
        <f t="shared" ref="S11:S75" si="1">+N11-Q11</f>
        <v>104942381.05000019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676283718.96000004</v>
      </c>
      <c r="E12" s="29">
        <f>+E13+E120+E173</f>
        <v>76544088</v>
      </c>
      <c r="F12" s="29">
        <f>+F13+F120+F173</f>
        <v>0</v>
      </c>
      <c r="G12" s="29">
        <f>+G13+G120+G173</f>
        <v>69513588</v>
      </c>
      <c r="H12" s="65">
        <f t="shared" ref="H12:H76" si="2">+C12+D12+E12-F12-G12</f>
        <v>2089410885.96</v>
      </c>
      <c r="I12" s="29">
        <f>+AGOSTO2021!K12</f>
        <v>1714702776.3300002</v>
      </c>
      <c r="J12" s="29">
        <f>+J13+J120+J173</f>
        <v>72854956.969999999</v>
      </c>
      <c r="K12" s="29">
        <f t="shared" ref="K12:K76" si="3">+I12+J12</f>
        <v>1787557733.3000002</v>
      </c>
      <c r="L12" s="29">
        <f>+AGOSTO2021!N12</f>
        <v>1078030878.3800001</v>
      </c>
      <c r="M12" s="29">
        <f>+M13+M120+M173</f>
        <v>195326862.97</v>
      </c>
      <c r="N12" s="29">
        <f t="shared" ref="N12:N76" si="4">+L12+M12</f>
        <v>1273357741.3500001</v>
      </c>
      <c r="O12" s="29">
        <f>+AGOSTO2021!Q12</f>
        <v>1006901636.3299999</v>
      </c>
      <c r="P12" s="29">
        <f>+P13+P120+P173</f>
        <v>161784373.97</v>
      </c>
      <c r="Q12" s="29">
        <f t="shared" ref="Q12:Q76" si="5">+O12+P12</f>
        <v>1168686010.3</v>
      </c>
      <c r="R12" s="35">
        <f t="shared" si="0"/>
        <v>301853152.65999985</v>
      </c>
      <c r="S12" s="36">
        <f t="shared" si="1"/>
        <v>104671731.05000019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40201094</v>
      </c>
      <c r="F13" s="29">
        <f>+F14+F66</f>
        <v>0</v>
      </c>
      <c r="G13" s="29">
        <f>+G14+G66</f>
        <v>61999588</v>
      </c>
      <c r="H13" s="65">
        <f t="shared" si="2"/>
        <v>1446368048.76</v>
      </c>
      <c r="I13" s="29">
        <f>+AGOSTO2021!K13</f>
        <v>1274226720</v>
      </c>
      <c r="J13" s="29">
        <f>+J14+J66</f>
        <v>57462887</v>
      </c>
      <c r="K13" s="29">
        <f t="shared" si="3"/>
        <v>1331689607</v>
      </c>
      <c r="L13" s="29">
        <f>+AGOSTO2021!N13</f>
        <v>819862792</v>
      </c>
      <c r="M13" s="29">
        <f>+M14+M66</f>
        <v>146217436</v>
      </c>
      <c r="N13" s="29">
        <f t="shared" si="4"/>
        <v>966080228</v>
      </c>
      <c r="O13" s="29">
        <f>+AGOSTO2021!Q13</f>
        <v>800792438</v>
      </c>
      <c r="P13" s="29">
        <f>+P14+P66</f>
        <v>130264098</v>
      </c>
      <c r="Q13" s="29">
        <f t="shared" si="5"/>
        <v>931056536</v>
      </c>
      <c r="R13" s="35">
        <f t="shared" si="0"/>
        <v>114678441.75999999</v>
      </c>
      <c r="S13" s="36">
        <f t="shared" si="1"/>
        <v>35023692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21193500</v>
      </c>
      <c r="H14" s="65">
        <f t="shared" si="2"/>
        <v>508986280</v>
      </c>
      <c r="I14" s="29">
        <f>+AGOSTO2021!K14</f>
        <v>456970609</v>
      </c>
      <c r="J14" s="29">
        <f>+J15+J35+J39+J51</f>
        <v>15176443</v>
      </c>
      <c r="K14" s="29">
        <f t="shared" si="3"/>
        <v>472147052</v>
      </c>
      <c r="L14" s="29">
        <f>+AGOSTO2021!N14</f>
        <v>320149880</v>
      </c>
      <c r="M14" s="29">
        <f>+M15+M35+M39+M51</f>
        <v>49863015</v>
      </c>
      <c r="N14" s="29">
        <f t="shared" si="4"/>
        <v>370012895</v>
      </c>
      <c r="O14" s="29">
        <f>+AGOSTO2021!Q14</f>
        <v>308347639</v>
      </c>
      <c r="P14" s="29">
        <f>+P15+P35+P39+P51</f>
        <v>40295872</v>
      </c>
      <c r="Q14" s="29">
        <f t="shared" si="5"/>
        <v>348643511</v>
      </c>
      <c r="R14" s="35">
        <f t="shared" si="0"/>
        <v>36839228</v>
      </c>
      <c r="S14" s="36">
        <f>+N14-Q14</f>
        <v>21369384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+AGOSTO2021!K15</f>
        <v>66139493</v>
      </c>
      <c r="J15" s="29">
        <f>+J16+J17+J18+J19</f>
        <v>11141848</v>
      </c>
      <c r="K15" s="29">
        <f t="shared" si="3"/>
        <v>77281341</v>
      </c>
      <c r="L15" s="29">
        <f>+AGOSTO2021!N15</f>
        <v>66139492</v>
      </c>
      <c r="M15" s="29">
        <f>+M16+M17+M18+M19</f>
        <v>11141848</v>
      </c>
      <c r="N15" s="29">
        <f t="shared" si="4"/>
        <v>77281340</v>
      </c>
      <c r="O15" s="29">
        <f>+AGOSTO2021!Q15</f>
        <v>58474400</v>
      </c>
      <c r="P15" s="29">
        <f>+P16+P17+P18+P19</f>
        <v>7309300</v>
      </c>
      <c r="Q15" s="29">
        <f t="shared" si="5"/>
        <v>65783700</v>
      </c>
      <c r="R15" s="35">
        <f t="shared" si="0"/>
        <v>25760448</v>
      </c>
      <c r="S15" s="36">
        <f t="shared" si="1"/>
        <v>11497640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+AGOSTO2021!K16</f>
        <v>52373600</v>
      </c>
      <c r="J16" s="38">
        <v>6546700</v>
      </c>
      <c r="K16" s="38">
        <f t="shared" si="3"/>
        <v>58920300</v>
      </c>
      <c r="L16" s="38">
        <f>+AGOSTO2021!N16</f>
        <v>52373600</v>
      </c>
      <c r="M16" s="38">
        <v>6546700</v>
      </c>
      <c r="N16" s="38">
        <f t="shared" si="4"/>
        <v>58920300</v>
      </c>
      <c r="O16" s="38">
        <f>+AGOSTO2021!Q16</f>
        <v>52373600</v>
      </c>
      <c r="P16" s="38">
        <v>6546700</v>
      </c>
      <c r="Q16" s="38">
        <f t="shared" si="5"/>
        <v>58920300</v>
      </c>
      <c r="R16" s="39">
        <f t="shared" si="0"/>
        <v>19640100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+AGOSTO2021!K17</f>
        <v>0</v>
      </c>
      <c r="J17" s="38"/>
      <c r="K17" s="38">
        <f t="shared" si="3"/>
        <v>0</v>
      </c>
      <c r="L17" s="38">
        <f>+AGOSTO2021!N17</f>
        <v>0</v>
      </c>
      <c r="M17" s="38"/>
      <c r="N17" s="38">
        <f t="shared" si="4"/>
        <v>0</v>
      </c>
      <c r="O17" s="38">
        <f>+AGOSTO2021!Q17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+AGOSTO2021!K18</f>
        <v>0</v>
      </c>
      <c r="J18" s="38"/>
      <c r="K18" s="38">
        <f t="shared" si="3"/>
        <v>0</v>
      </c>
      <c r="L18" s="38">
        <f>+AGOSTO2021!N18</f>
        <v>0</v>
      </c>
      <c r="M18" s="38"/>
      <c r="N18" s="38">
        <f t="shared" si="4"/>
        <v>0</v>
      </c>
      <c r="O18" s="38">
        <f>+AGOSTO2021!Q18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+AGOSTO2021!K19</f>
        <v>13765893</v>
      </c>
      <c r="J19" s="29">
        <f>SUM(J20:J33)</f>
        <v>4595148</v>
      </c>
      <c r="K19" s="29">
        <f t="shared" si="3"/>
        <v>18361041</v>
      </c>
      <c r="L19" s="29">
        <f>+AGOSTO2021!N19</f>
        <v>13765892</v>
      </c>
      <c r="M19" s="29">
        <f>SUM(M20:M33)</f>
        <v>4595148</v>
      </c>
      <c r="N19" s="29">
        <f t="shared" si="4"/>
        <v>18361040</v>
      </c>
      <c r="O19" s="29">
        <f>+AGOSTO2021!Q19</f>
        <v>6100800</v>
      </c>
      <c r="P19" s="29">
        <f>SUM(P20:P33)</f>
        <v>762600</v>
      </c>
      <c r="Q19" s="29">
        <f t="shared" si="5"/>
        <v>6863400</v>
      </c>
      <c r="R19" s="35">
        <f t="shared" si="0"/>
        <v>6120348</v>
      </c>
      <c r="S19" s="36">
        <f t="shared" si="1"/>
        <v>11497640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+AGOSTO2021!K20</f>
        <v>2400456</v>
      </c>
      <c r="J20" s="38">
        <v>1200228</v>
      </c>
      <c r="K20" s="38">
        <f t="shared" si="3"/>
        <v>3600684</v>
      </c>
      <c r="L20" s="38">
        <f>+AGOSTO2021!N20</f>
        <v>2400456</v>
      </c>
      <c r="M20" s="38">
        <v>1200228</v>
      </c>
      <c r="N20" s="38">
        <f t="shared" si="4"/>
        <v>3600684</v>
      </c>
      <c r="O20" s="38">
        <f>+AGOSTO2021!Q20</f>
        <v>0</v>
      </c>
      <c r="P20" s="38"/>
      <c r="Q20" s="38">
        <f t="shared" si="5"/>
        <v>0</v>
      </c>
      <c r="R20" s="39">
        <f t="shared" si="0"/>
        <v>1200229</v>
      </c>
      <c r="S20" s="40">
        <f t="shared" si="1"/>
        <v>3600684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+AGOSTO2021!K21</f>
        <v>6100800</v>
      </c>
      <c r="J21" s="38">
        <v>762600</v>
      </c>
      <c r="K21" s="38">
        <f t="shared" si="3"/>
        <v>6863400</v>
      </c>
      <c r="L21" s="38">
        <f>+AGOSTO2021!N21</f>
        <v>6100800</v>
      </c>
      <c r="M21" s="38">
        <v>762600</v>
      </c>
      <c r="N21" s="38">
        <f t="shared" si="4"/>
        <v>6863400</v>
      </c>
      <c r="O21" s="38">
        <f>+AGOSTO2021!Q21</f>
        <v>6100800</v>
      </c>
      <c r="P21" s="38">
        <v>762600</v>
      </c>
      <c r="Q21" s="38">
        <f t="shared" si="5"/>
        <v>6863400</v>
      </c>
      <c r="R21" s="39">
        <f t="shared" si="0"/>
        <v>2287800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+AGOSTO2021!K22</f>
        <v>1636674</v>
      </c>
      <c r="J22" s="38">
        <v>818338</v>
      </c>
      <c r="K22" s="38">
        <f t="shared" si="3"/>
        <v>2455012</v>
      </c>
      <c r="L22" s="38">
        <f>+AGOSTO2021!N22</f>
        <v>1636674</v>
      </c>
      <c r="M22" s="38">
        <v>818338</v>
      </c>
      <c r="N22" s="38">
        <f t="shared" si="4"/>
        <v>2455012</v>
      </c>
      <c r="O22" s="38">
        <f>+AGOSTO2021!Q22</f>
        <v>0</v>
      </c>
      <c r="P22" s="38"/>
      <c r="Q22" s="38">
        <f t="shared" si="5"/>
        <v>0</v>
      </c>
      <c r="R22" s="39">
        <f t="shared" si="0"/>
        <v>818338</v>
      </c>
      <c r="S22" s="40">
        <f t="shared" si="1"/>
        <v>2455012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+AGOSTO2021!K23</f>
        <v>0</v>
      </c>
      <c r="J23" s="38"/>
      <c r="K23" s="38">
        <f t="shared" si="3"/>
        <v>0</v>
      </c>
      <c r="L23" s="38">
        <f>+AGOSTO2021!N23</f>
        <v>0</v>
      </c>
      <c r="M23" s="38"/>
      <c r="N23" s="38">
        <f t="shared" si="4"/>
        <v>0</v>
      </c>
      <c r="O23" s="38">
        <f>+AGOSTO2021!Q23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+AGOSTO2021!K24</f>
        <v>218224</v>
      </c>
      <c r="J24" s="38">
        <v>109112</v>
      </c>
      <c r="K24" s="38">
        <f t="shared" si="3"/>
        <v>327336</v>
      </c>
      <c r="L24" s="38">
        <f>+AGOSTO2021!N24</f>
        <v>218224</v>
      </c>
      <c r="M24" s="38">
        <v>109112</v>
      </c>
      <c r="N24" s="38">
        <f t="shared" si="4"/>
        <v>327336</v>
      </c>
      <c r="O24" s="38">
        <f>+AGOSTO2021!Q24</f>
        <v>0</v>
      </c>
      <c r="P24" s="38"/>
      <c r="Q24" s="38">
        <f t="shared" si="5"/>
        <v>0</v>
      </c>
      <c r="R24" s="39">
        <f t="shared" si="0"/>
        <v>109111</v>
      </c>
      <c r="S24" s="40">
        <f t="shared" si="1"/>
        <v>327336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+AGOSTO2021!K25</f>
        <v>0</v>
      </c>
      <c r="J25" s="38"/>
      <c r="K25" s="38">
        <f t="shared" si="3"/>
        <v>0</v>
      </c>
      <c r="L25" s="38">
        <f>+AGOSTO2021!N25</f>
        <v>0</v>
      </c>
      <c r="M25" s="38"/>
      <c r="N25" s="38">
        <f t="shared" si="4"/>
        <v>0</v>
      </c>
      <c r="O25" s="38">
        <f>+AGOSTO2021!Q25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+AGOSTO2021!K26</f>
        <v>3409739</v>
      </c>
      <c r="J26" s="38">
        <v>1704870</v>
      </c>
      <c r="K26" s="38">
        <f t="shared" si="3"/>
        <v>5114609</v>
      </c>
      <c r="L26" s="38">
        <f>+AGOSTO2021!N26</f>
        <v>3409738</v>
      </c>
      <c r="M26" s="38">
        <v>1704870</v>
      </c>
      <c r="N26" s="38">
        <f t="shared" si="4"/>
        <v>5114608</v>
      </c>
      <c r="O26" s="38">
        <f>+AGOSTO2021!Q26</f>
        <v>0</v>
      </c>
      <c r="P26" s="38"/>
      <c r="Q26" s="38">
        <f t="shared" si="5"/>
        <v>0</v>
      </c>
      <c r="R26" s="39">
        <f t="shared" si="0"/>
        <v>1704870</v>
      </c>
      <c r="S26" s="40">
        <f t="shared" si="1"/>
        <v>5114608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+AGOSTO2021!K27</f>
        <v>0</v>
      </c>
      <c r="J27" s="38"/>
      <c r="K27" s="38">
        <f t="shared" si="3"/>
        <v>0</v>
      </c>
      <c r="L27" s="38">
        <f>+AGOSTO2021!N27</f>
        <v>0</v>
      </c>
      <c r="M27" s="38"/>
      <c r="N27" s="38">
        <f t="shared" si="4"/>
        <v>0</v>
      </c>
      <c r="O27" s="38">
        <f>+AGOSTO2021!Q27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+AGOSTO2021!K28</f>
        <v>0</v>
      </c>
      <c r="J28" s="38"/>
      <c r="K28" s="38">
        <f t="shared" si="3"/>
        <v>0</v>
      </c>
      <c r="L28" s="38">
        <f>+AGOSTO2021!N28</f>
        <v>0</v>
      </c>
      <c r="M28" s="38"/>
      <c r="N28" s="38">
        <f t="shared" si="4"/>
        <v>0</v>
      </c>
      <c r="O28" s="38">
        <f>+AGOSTO2021!Q28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+AGOSTO2021!K29</f>
        <v>0</v>
      </c>
      <c r="J29" s="38"/>
      <c r="K29" s="38">
        <f t="shared" si="3"/>
        <v>0</v>
      </c>
      <c r="L29" s="38">
        <f>+AGOSTO2021!N29</f>
        <v>0</v>
      </c>
      <c r="M29" s="38"/>
      <c r="N29" s="38">
        <f t="shared" si="4"/>
        <v>0</v>
      </c>
      <c r="O29" s="38">
        <f>+AGOSTO2021!Q29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+AGOSTO2021!K30</f>
        <v>0</v>
      </c>
      <c r="J30" s="38"/>
      <c r="K30" s="38">
        <f t="shared" si="3"/>
        <v>0</v>
      </c>
      <c r="L30" s="38">
        <f>+AGOSTO2021!N30</f>
        <v>0</v>
      </c>
      <c r="M30" s="38"/>
      <c r="N30" s="38">
        <f t="shared" si="4"/>
        <v>0</v>
      </c>
      <c r="O30" s="38">
        <f>+AGOSTO2021!Q30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+AGOSTO2021!K31</f>
        <v>0</v>
      </c>
      <c r="J31" s="38"/>
      <c r="K31" s="38">
        <f t="shared" si="3"/>
        <v>0</v>
      </c>
      <c r="L31" s="38">
        <f>+AGOSTO2021!N31</f>
        <v>0</v>
      </c>
      <c r="M31" s="38"/>
      <c r="N31" s="38">
        <f t="shared" si="4"/>
        <v>0</v>
      </c>
      <c r="O31" s="38">
        <f>+AGOSTO2021!Q31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+AGOSTO2021!K32</f>
        <v>0</v>
      </c>
      <c r="J32" s="38"/>
      <c r="K32" s="38">
        <f t="shared" si="3"/>
        <v>0</v>
      </c>
      <c r="L32" s="38">
        <f>+AGOSTO2021!N32</f>
        <v>0</v>
      </c>
      <c r="M32" s="38"/>
      <c r="N32" s="38">
        <f t="shared" si="4"/>
        <v>0</v>
      </c>
      <c r="O32" s="38">
        <f>+AGOSTO2021!Q32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+AGOSTO2021!K33</f>
        <v>0</v>
      </c>
      <c r="J33" s="29">
        <f>+J34</f>
        <v>0</v>
      </c>
      <c r="K33" s="29">
        <f t="shared" si="3"/>
        <v>0</v>
      </c>
      <c r="L33" s="29">
        <f>+AGOSTO2021!N33</f>
        <v>0</v>
      </c>
      <c r="M33" s="29">
        <f>+M34</f>
        <v>0</v>
      </c>
      <c r="N33" s="29">
        <f t="shared" si="4"/>
        <v>0</v>
      </c>
      <c r="O33" s="29">
        <f>+AGOSTO2021!Q33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+AGOSTO2021!K34</f>
        <v>0</v>
      </c>
      <c r="J34" s="38"/>
      <c r="K34" s="38">
        <f t="shared" si="3"/>
        <v>0</v>
      </c>
      <c r="L34" s="38">
        <f>+AGOSTO2021!N34</f>
        <v>0</v>
      </c>
      <c r="M34" s="38"/>
      <c r="N34" s="38">
        <f t="shared" si="4"/>
        <v>0</v>
      </c>
      <c r="O34" s="38">
        <f>+AGOSTO2021!Q34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+AGOSTO2021!K35</f>
        <v>371056407</v>
      </c>
      <c r="J35" s="29">
        <f>SUM(J36:J38)</f>
        <v>0</v>
      </c>
      <c r="K35" s="29">
        <f t="shared" si="3"/>
        <v>371056407</v>
      </c>
      <c r="L35" s="29">
        <f>+AGOSTO2021!N35</f>
        <v>234235679</v>
      </c>
      <c r="M35" s="29">
        <f>SUM(M36:M38)</f>
        <v>34686572</v>
      </c>
      <c r="N35" s="29">
        <f t="shared" si="4"/>
        <v>268922251</v>
      </c>
      <c r="O35" s="29">
        <f>+AGOSTO2021!Q35</f>
        <v>234235679</v>
      </c>
      <c r="P35" s="29">
        <f>SUM(P36:P38)</f>
        <v>32986572</v>
      </c>
      <c r="Q35" s="29">
        <f t="shared" si="5"/>
        <v>267222251</v>
      </c>
      <c r="R35" s="35">
        <f t="shared" si="0"/>
        <v>2725543</v>
      </c>
      <c r="S35" s="36">
        <f t="shared" si="1"/>
        <v>1700000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+AGOSTO2021!K36</f>
        <v>0</v>
      </c>
      <c r="J36" s="38"/>
      <c r="K36" s="38">
        <f t="shared" si="3"/>
        <v>0</v>
      </c>
      <c r="L36" s="38">
        <f>+AGOSTO2021!N36</f>
        <v>0</v>
      </c>
      <c r="M36" s="38"/>
      <c r="N36" s="38">
        <f t="shared" si="4"/>
        <v>0</v>
      </c>
      <c r="O36" s="38">
        <f>+AGOSTO2021!Q36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+AGOSTO2021!K37</f>
        <v>115687407</v>
      </c>
      <c r="J37" s="38"/>
      <c r="K37" s="38">
        <f t="shared" si="3"/>
        <v>115687407</v>
      </c>
      <c r="L37" s="38">
        <f>+AGOSTO2021!N37</f>
        <v>76670679</v>
      </c>
      <c r="M37" s="38">
        <v>10435572</v>
      </c>
      <c r="N37" s="38">
        <f t="shared" si="4"/>
        <v>87106251</v>
      </c>
      <c r="O37" s="38">
        <f>+AGOSTO2021!Q37</f>
        <v>76670679</v>
      </c>
      <c r="P37" s="38">
        <v>10435572</v>
      </c>
      <c r="Q37" s="38">
        <f t="shared" si="5"/>
        <v>87106251</v>
      </c>
      <c r="R37" s="39">
        <f t="shared" si="0"/>
        <v>2725543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+AGOSTO2021!K38</f>
        <v>255369000</v>
      </c>
      <c r="J38" s="38"/>
      <c r="K38" s="38">
        <f t="shared" si="3"/>
        <v>255369000</v>
      </c>
      <c r="L38" s="38">
        <f>+AGOSTO2021!N38</f>
        <v>157565000</v>
      </c>
      <c r="M38" s="38">
        <f>22551000+1700000</f>
        <v>24251000</v>
      </c>
      <c r="N38" s="38">
        <f t="shared" si="4"/>
        <v>181816000</v>
      </c>
      <c r="O38" s="38">
        <f>+AGOSTO2021!Q38</f>
        <v>157565000</v>
      </c>
      <c r="P38" s="38">
        <v>22551000</v>
      </c>
      <c r="Q38" s="38">
        <f t="shared" si="5"/>
        <v>180116000</v>
      </c>
      <c r="R38" s="39">
        <f t="shared" si="0"/>
        <v>0</v>
      </c>
      <c r="S38" s="40">
        <f t="shared" si="1"/>
        <v>1700000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+AGOSTO2021!K39</f>
        <v>6548480</v>
      </c>
      <c r="J39" s="29">
        <f>+J40+J45</f>
        <v>818560</v>
      </c>
      <c r="K39" s="29">
        <f t="shared" si="3"/>
        <v>7367040</v>
      </c>
      <c r="L39" s="29">
        <f>+AGOSTO2021!N39</f>
        <v>6548480</v>
      </c>
      <c r="M39" s="29">
        <f>+M40+M45</f>
        <v>818560</v>
      </c>
      <c r="N39" s="29">
        <f t="shared" si="4"/>
        <v>7367040</v>
      </c>
      <c r="O39" s="29">
        <f>+AGOSTO2021!Q39</f>
        <v>6548480</v>
      </c>
      <c r="P39" s="29">
        <f>+P40+P45</f>
        <v>0</v>
      </c>
      <c r="Q39" s="29">
        <f t="shared" si="5"/>
        <v>6548480</v>
      </c>
      <c r="R39" s="35">
        <f t="shared" si="0"/>
        <v>2455680</v>
      </c>
      <c r="S39" s="36">
        <f t="shared" si="1"/>
        <v>818560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+AGOSTO2021!K40</f>
        <v>0</v>
      </c>
      <c r="J40" s="38">
        <f>SUM(J41:J44)</f>
        <v>0</v>
      </c>
      <c r="K40" s="38">
        <f t="shared" si="3"/>
        <v>0</v>
      </c>
      <c r="L40" s="38">
        <f>+AGOSTO2021!N40</f>
        <v>0</v>
      </c>
      <c r="M40" s="38">
        <f>SUM(M41:M44)</f>
        <v>0</v>
      </c>
      <c r="N40" s="38">
        <f t="shared" si="4"/>
        <v>0</v>
      </c>
      <c r="O40" s="38">
        <f>+AGOSTO2021!Q40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417</v>
      </c>
      <c r="AB40" s="107" t="s">
        <v>418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+AGOSTO2021!K41</f>
        <v>0</v>
      </c>
      <c r="J41" s="38"/>
      <c r="K41" s="38">
        <f t="shared" si="3"/>
        <v>0</v>
      </c>
      <c r="L41" s="38">
        <f>+AGOSTO2021!N41</f>
        <v>0</v>
      </c>
      <c r="M41" s="38"/>
      <c r="N41" s="38">
        <f t="shared" si="4"/>
        <v>0</v>
      </c>
      <c r="O41" s="38">
        <f>+AGOSTO2021!Q41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7913610</v>
      </c>
      <c r="X41" s="53">
        <f>+N46+N58+N99+N112</f>
        <v>7913610</v>
      </c>
      <c r="Y41" s="53">
        <f>+Q46+Q58+Q99+Q112</f>
        <v>7057220</v>
      </c>
      <c r="Z41" s="53">
        <f>+S46+S58+S99+S112</f>
        <v>856390</v>
      </c>
      <c r="AA41" s="69">
        <f>+Y41+Z41</f>
        <v>7913610</v>
      </c>
      <c r="AB41" s="53">
        <v>5344440</v>
      </c>
      <c r="AC41" s="69">
        <f>+AA41-AB41</f>
        <v>2569170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+AGOSTO2021!K42</f>
        <v>0</v>
      </c>
      <c r="J42" s="38"/>
      <c r="K42" s="38">
        <f t="shared" si="3"/>
        <v>0</v>
      </c>
      <c r="L42" s="38">
        <f>+AGOSTO2021!N42</f>
        <v>0</v>
      </c>
      <c r="M42" s="38"/>
      <c r="N42" s="38">
        <f t="shared" si="4"/>
        <v>0</v>
      </c>
      <c r="O42" s="38">
        <f>+AGOSTO2021!Q42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11170910</v>
      </c>
      <c r="X42" s="53">
        <f>+N47+N59+N100+N113</f>
        <v>11170910</v>
      </c>
      <c r="Y42" s="53">
        <f>+Q47+Q59+Q100+Q113</f>
        <v>9962020</v>
      </c>
      <c r="Z42" s="53">
        <f>+S47+S59+S100+S113</f>
        <v>1208890</v>
      </c>
      <c r="AA42" s="69">
        <f t="shared" ref="AA42:AA44" si="6">+Y42+Z42</f>
        <v>11170910</v>
      </c>
      <c r="AB42" s="53">
        <v>7544240</v>
      </c>
      <c r="AC42" s="69">
        <f t="shared" ref="AC42:AC44" si="7">+AA42-AB42</f>
        <v>3626670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+AGOSTO2021!K43</f>
        <v>0</v>
      </c>
      <c r="J43" s="38"/>
      <c r="K43" s="38">
        <f t="shared" si="3"/>
        <v>0</v>
      </c>
      <c r="L43" s="38">
        <f>+AGOSTO2021!N43</f>
        <v>0</v>
      </c>
      <c r="M43" s="38"/>
      <c r="N43" s="38">
        <f t="shared" si="4"/>
        <v>0</v>
      </c>
      <c r="O43" s="38">
        <f>+AGOSTO2021!Q43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8798156</v>
      </c>
      <c r="X43" s="53">
        <f>+N48+N60+N101+N114</f>
        <v>8798156</v>
      </c>
      <c r="Y43" s="53">
        <f>+Q48+Q60+Q101+Q114</f>
        <v>604141</v>
      </c>
      <c r="Z43" s="53">
        <f>+S48+S60+S101+S114</f>
        <v>8194015</v>
      </c>
      <c r="AA43" s="69">
        <f t="shared" si="6"/>
        <v>8798156</v>
      </c>
      <c r="AB43" s="53">
        <v>5956268</v>
      </c>
      <c r="AC43" s="69">
        <f t="shared" si="7"/>
        <v>2841888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+AGOSTO2021!K44</f>
        <v>0</v>
      </c>
      <c r="J44" s="38"/>
      <c r="K44" s="38">
        <f t="shared" si="3"/>
        <v>0</v>
      </c>
      <c r="L44" s="38">
        <f>+AGOSTO2021!N44</f>
        <v>0</v>
      </c>
      <c r="M44" s="38"/>
      <c r="N44" s="38">
        <f t="shared" si="4"/>
        <v>0</v>
      </c>
      <c r="O44" s="38">
        <f>+AGOSTO2021!Q44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1141900</v>
      </c>
      <c r="X44" s="53">
        <f>+N61+N115</f>
        <v>1141900</v>
      </c>
      <c r="Y44" s="53">
        <f>+Q61+Q115</f>
        <v>1021600</v>
      </c>
      <c r="Z44" s="53">
        <f>+S61+S115</f>
        <v>120300</v>
      </c>
      <c r="AA44" s="69">
        <f t="shared" si="6"/>
        <v>1141900</v>
      </c>
      <c r="AB44" s="53">
        <v>781000</v>
      </c>
      <c r="AC44" s="69">
        <f t="shared" si="7"/>
        <v>360900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+AGOSTO2021!K45</f>
        <v>6548480</v>
      </c>
      <c r="J45" s="38">
        <f>SUM(J46:J50)</f>
        <v>818560</v>
      </c>
      <c r="K45" s="38">
        <f t="shared" si="3"/>
        <v>7367040</v>
      </c>
      <c r="L45" s="38">
        <f>+AGOSTO2021!N45</f>
        <v>6548480</v>
      </c>
      <c r="M45" s="38">
        <f>SUM(M46:M50)</f>
        <v>818560</v>
      </c>
      <c r="N45" s="38">
        <f t="shared" si="4"/>
        <v>7367040</v>
      </c>
      <c r="O45" s="38">
        <f>+AGOSTO2021!Q45</f>
        <v>6548480</v>
      </c>
      <c r="P45" s="38">
        <f>SUM(P46:P50)</f>
        <v>0</v>
      </c>
      <c r="Q45" s="38">
        <f t="shared" si="5"/>
        <v>6548480</v>
      </c>
      <c r="R45" s="39">
        <f t="shared" si="0"/>
        <v>2455680</v>
      </c>
      <c r="S45" s="40">
        <f t="shared" si="1"/>
        <v>818560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29024576</v>
      </c>
      <c r="X45" s="70">
        <f t="shared" si="8"/>
        <v>29024576</v>
      </c>
      <c r="Y45" s="70">
        <f t="shared" si="8"/>
        <v>18644981</v>
      </c>
      <c r="Z45" s="70">
        <f t="shared" si="8"/>
        <v>10379595</v>
      </c>
      <c r="AA45" s="70">
        <f t="shared" si="8"/>
        <v>29024576</v>
      </c>
      <c r="AB45" s="70">
        <f t="shared" si="8"/>
        <v>19625948</v>
      </c>
      <c r="AC45" s="70">
        <f t="shared" si="8"/>
        <v>9398628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+AGOSTO2021!K46</f>
        <v>4452480</v>
      </c>
      <c r="J46" s="38">
        <v>556560</v>
      </c>
      <c r="K46" s="38">
        <f t="shared" si="3"/>
        <v>5009040</v>
      </c>
      <c r="L46" s="38">
        <f>+AGOSTO2021!N46</f>
        <v>4452480</v>
      </c>
      <c r="M46" s="38">
        <v>556560</v>
      </c>
      <c r="N46" s="38">
        <f t="shared" si="4"/>
        <v>5009040</v>
      </c>
      <c r="O46" s="38">
        <f>+AGOSTO2021!Q46</f>
        <v>4452480</v>
      </c>
      <c r="P46" s="38"/>
      <c r="Q46" s="38">
        <f t="shared" si="5"/>
        <v>4452480</v>
      </c>
      <c r="R46" s="39">
        <f t="shared" si="0"/>
        <v>1669680</v>
      </c>
      <c r="S46" s="40">
        <f t="shared" si="1"/>
        <v>556560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+AGOSTO2021!K47</f>
        <v>0</v>
      </c>
      <c r="J47" s="38"/>
      <c r="K47" s="38">
        <f t="shared" si="3"/>
        <v>0</v>
      </c>
      <c r="L47" s="38">
        <f>+AGOSTO2021!N47</f>
        <v>0</v>
      </c>
      <c r="M47" s="38"/>
      <c r="N47" s="38">
        <f t="shared" si="4"/>
        <v>0</v>
      </c>
      <c r="O47" s="38">
        <f>+AGOSTO2021!Q47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+AGOSTO2021!K48</f>
        <v>0</v>
      </c>
      <c r="J48" s="38"/>
      <c r="K48" s="38">
        <f t="shared" si="3"/>
        <v>0</v>
      </c>
      <c r="L48" s="38">
        <f>+AGOSTO2021!N48</f>
        <v>0</v>
      </c>
      <c r="M48" s="38"/>
      <c r="N48" s="38">
        <f t="shared" si="4"/>
        <v>0</v>
      </c>
      <c r="O48" s="38">
        <f>+AGOSTO2021!Q48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+AGOSTO2021!K49</f>
        <v>0</v>
      </c>
      <c r="J49" s="38"/>
      <c r="K49" s="38">
        <f t="shared" si="3"/>
        <v>0</v>
      </c>
      <c r="L49" s="38">
        <f>+AGOSTO2021!N49</f>
        <v>0</v>
      </c>
      <c r="M49" s="38"/>
      <c r="N49" s="38">
        <f t="shared" si="4"/>
        <v>0</v>
      </c>
      <c r="O49" s="38">
        <f>+AGOSTO2021!Q49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+AGOSTO2021!K50</f>
        <v>2096000</v>
      </c>
      <c r="J50" s="38">
        <v>262000</v>
      </c>
      <c r="K50" s="38">
        <f t="shared" si="3"/>
        <v>2358000</v>
      </c>
      <c r="L50" s="38">
        <f>+AGOSTO2021!N50</f>
        <v>2096000</v>
      </c>
      <c r="M50" s="38">
        <v>262000</v>
      </c>
      <c r="N50" s="38">
        <f t="shared" si="4"/>
        <v>2358000</v>
      </c>
      <c r="O50" s="38">
        <f>+AGOSTO2021!Q50</f>
        <v>2096000</v>
      </c>
      <c r="P50" s="38"/>
      <c r="Q50" s="38">
        <f t="shared" si="5"/>
        <v>2096000</v>
      </c>
      <c r="R50" s="39">
        <f t="shared" si="0"/>
        <v>786000</v>
      </c>
      <c r="S50" s="40">
        <f t="shared" si="1"/>
        <v>262000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+AGOSTO2021!K51</f>
        <v>13226229</v>
      </c>
      <c r="J51" s="29">
        <f>+J52+J57</f>
        <v>3216035</v>
      </c>
      <c r="K51" s="29">
        <f t="shared" si="3"/>
        <v>16442264</v>
      </c>
      <c r="L51" s="29">
        <f>+AGOSTO2021!N51</f>
        <v>13226229</v>
      </c>
      <c r="M51" s="29">
        <f>+M52+M57</f>
        <v>3216035</v>
      </c>
      <c r="N51" s="29">
        <f t="shared" si="4"/>
        <v>16442264</v>
      </c>
      <c r="O51" s="29">
        <f>+AGOSTO2021!Q51</f>
        <v>9089080</v>
      </c>
      <c r="P51" s="29">
        <f>+P52+P57</f>
        <v>0</v>
      </c>
      <c r="Q51" s="29">
        <f t="shared" si="5"/>
        <v>9089080</v>
      </c>
      <c r="R51" s="35">
        <f t="shared" si="0"/>
        <v>5897557</v>
      </c>
      <c r="S51" s="36">
        <f t="shared" si="1"/>
        <v>7353184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+AGOSTO2021!K52</f>
        <v>0</v>
      </c>
      <c r="J52" s="38">
        <f>SUM(J53:J56)</f>
        <v>0</v>
      </c>
      <c r="K52" s="38">
        <f t="shared" si="3"/>
        <v>0</v>
      </c>
      <c r="L52" s="38">
        <f>+AGOSTO2021!N52</f>
        <v>0</v>
      </c>
      <c r="M52" s="38">
        <f>SUM(M53:M56)</f>
        <v>0</v>
      </c>
      <c r="N52" s="38">
        <f t="shared" si="4"/>
        <v>0</v>
      </c>
      <c r="O52" s="38">
        <f>+AGOSTO2021!Q52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+AGOSTO2021!K53</f>
        <v>0</v>
      </c>
      <c r="J53" s="38"/>
      <c r="K53" s="38">
        <f t="shared" si="3"/>
        <v>0</v>
      </c>
      <c r="L53" s="38">
        <f>+AGOSTO2021!N53</f>
        <v>0</v>
      </c>
      <c r="M53" s="38"/>
      <c r="N53" s="38">
        <f t="shared" si="4"/>
        <v>0</v>
      </c>
      <c r="O53" s="38">
        <f>+AGOSTO2021!Q53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+AGOSTO2021!K54</f>
        <v>0</v>
      </c>
      <c r="J54" s="38"/>
      <c r="K54" s="38">
        <f t="shared" si="3"/>
        <v>0</v>
      </c>
      <c r="L54" s="38">
        <f>+AGOSTO2021!N54</f>
        <v>0</v>
      </c>
      <c r="M54" s="38"/>
      <c r="N54" s="38">
        <f t="shared" si="4"/>
        <v>0</v>
      </c>
      <c r="O54" s="38">
        <f>+AGOSTO2021!Q54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+AGOSTO2021!K55</f>
        <v>0</v>
      </c>
      <c r="J55" s="38"/>
      <c r="K55" s="38">
        <f t="shared" si="3"/>
        <v>0</v>
      </c>
      <c r="L55" s="38">
        <f>+AGOSTO2021!N55</f>
        <v>0</v>
      </c>
      <c r="M55" s="38"/>
      <c r="N55" s="38">
        <f t="shared" si="4"/>
        <v>0</v>
      </c>
      <c r="O55" s="38">
        <f>+AGOSTO2021!Q55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+AGOSTO2021!K56</f>
        <v>0</v>
      </c>
      <c r="J56" s="38"/>
      <c r="K56" s="38">
        <f t="shared" si="3"/>
        <v>0</v>
      </c>
      <c r="L56" s="38">
        <f>+AGOSTO2021!N56</f>
        <v>0</v>
      </c>
      <c r="M56" s="38"/>
      <c r="N56" s="38">
        <f t="shared" si="4"/>
        <v>0</v>
      </c>
      <c r="O56" s="38">
        <f>+AGOSTO2021!Q56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+AGOSTO2021!K57</f>
        <v>13226229</v>
      </c>
      <c r="J57" s="38">
        <f>SUM(J58:J65)</f>
        <v>3216035</v>
      </c>
      <c r="K57" s="38">
        <f t="shared" si="3"/>
        <v>16442264</v>
      </c>
      <c r="L57" s="38">
        <f>+AGOSTO2021!N57</f>
        <v>13226229</v>
      </c>
      <c r="M57" s="38">
        <f>SUM(M58:M65)</f>
        <v>3216035</v>
      </c>
      <c r="N57" s="38">
        <f t="shared" si="4"/>
        <v>16442264</v>
      </c>
      <c r="O57" s="38">
        <f>+AGOSTO2021!Q57</f>
        <v>9089080</v>
      </c>
      <c r="P57" s="38">
        <f>SUM(P58:P65)</f>
        <v>0</v>
      </c>
      <c r="Q57" s="38">
        <f t="shared" si="5"/>
        <v>9089080</v>
      </c>
      <c r="R57" s="39">
        <f t="shared" si="0"/>
        <v>5897557</v>
      </c>
      <c r="S57" s="40">
        <f t="shared" si="1"/>
        <v>7353184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+AGOSTO2021!K58</f>
        <v>0</v>
      </c>
      <c r="J58" s="38"/>
      <c r="K58" s="38">
        <f t="shared" si="3"/>
        <v>0</v>
      </c>
      <c r="L58" s="38">
        <f>+AGOSTO2021!N58</f>
        <v>0</v>
      </c>
      <c r="M58" s="38"/>
      <c r="N58" s="38">
        <f t="shared" si="4"/>
        <v>0</v>
      </c>
      <c r="O58" s="38">
        <f>+AGOSTO2021!Q58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+AGOSTO2021!K59</f>
        <v>6285280</v>
      </c>
      <c r="J59" s="38">
        <v>785660</v>
      </c>
      <c r="K59" s="38">
        <f t="shared" si="3"/>
        <v>7070940</v>
      </c>
      <c r="L59" s="38">
        <f>+AGOSTO2021!N59</f>
        <v>6285280</v>
      </c>
      <c r="M59" s="38">
        <v>785660</v>
      </c>
      <c r="N59" s="38">
        <f t="shared" si="4"/>
        <v>7070940</v>
      </c>
      <c r="O59" s="38">
        <f>+AGOSTO2021!Q59</f>
        <v>6285280</v>
      </c>
      <c r="P59" s="38"/>
      <c r="Q59" s="38">
        <f t="shared" si="5"/>
        <v>6285280</v>
      </c>
      <c r="R59" s="39">
        <f t="shared" si="0"/>
        <v>2356980</v>
      </c>
      <c r="S59" s="40">
        <f t="shared" si="1"/>
        <v>785660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+AGOSTO2021!K60</f>
        <v>3693884</v>
      </c>
      <c r="J60" s="38">
        <v>1846942</v>
      </c>
      <c r="K60" s="38">
        <f t="shared" si="3"/>
        <v>5540826</v>
      </c>
      <c r="L60" s="38">
        <f>+AGOSTO2021!N60</f>
        <v>3693884</v>
      </c>
      <c r="M60" s="38">
        <v>1846942</v>
      </c>
      <c r="N60" s="38">
        <f t="shared" si="4"/>
        <v>5540826</v>
      </c>
      <c r="O60" s="38">
        <f>+AGOSTO2021!Q60</f>
        <v>0</v>
      </c>
      <c r="P60" s="38"/>
      <c r="Q60" s="38">
        <f t="shared" si="5"/>
        <v>0</v>
      </c>
      <c r="R60" s="39">
        <f t="shared" si="0"/>
        <v>1846943</v>
      </c>
      <c r="S60" s="40">
        <f t="shared" si="1"/>
        <v>5540826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+AGOSTO2021!K61</f>
        <v>274400</v>
      </c>
      <c r="J61" s="38">
        <v>34300</v>
      </c>
      <c r="K61" s="38">
        <f t="shared" si="3"/>
        <v>308700</v>
      </c>
      <c r="L61" s="38">
        <f>+AGOSTO2021!N61</f>
        <v>274400</v>
      </c>
      <c r="M61" s="38">
        <v>34300</v>
      </c>
      <c r="N61" s="38">
        <f t="shared" si="4"/>
        <v>308700</v>
      </c>
      <c r="O61" s="38">
        <f>+AGOSTO2021!Q61</f>
        <v>274400</v>
      </c>
      <c r="P61" s="38"/>
      <c r="Q61" s="38">
        <f t="shared" si="5"/>
        <v>274400</v>
      </c>
      <c r="R61" s="39">
        <f t="shared" si="0"/>
        <v>102900</v>
      </c>
      <c r="S61" s="40">
        <f t="shared" si="1"/>
        <v>34300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+AGOSTO2021!K62</f>
        <v>0</v>
      </c>
      <c r="J62" s="38"/>
      <c r="K62" s="38">
        <f t="shared" si="3"/>
        <v>0</v>
      </c>
      <c r="L62" s="38">
        <f>+AGOSTO2021!N62</f>
        <v>0</v>
      </c>
      <c r="M62" s="38"/>
      <c r="N62" s="38">
        <f t="shared" si="4"/>
        <v>0</v>
      </c>
      <c r="O62" s="38">
        <f>+AGOSTO2021!Q62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+AGOSTO2021!K63</f>
        <v>1481400</v>
      </c>
      <c r="J63" s="38">
        <v>196500</v>
      </c>
      <c r="K63" s="38">
        <f t="shared" si="3"/>
        <v>1677900</v>
      </c>
      <c r="L63" s="38">
        <f>+AGOSTO2021!N63</f>
        <v>1481400</v>
      </c>
      <c r="M63" s="38">
        <v>196500</v>
      </c>
      <c r="N63" s="38">
        <f t="shared" si="4"/>
        <v>1677900</v>
      </c>
      <c r="O63" s="38">
        <f>+AGOSTO2021!Q63</f>
        <v>1481400</v>
      </c>
      <c r="P63" s="38"/>
      <c r="Q63" s="38">
        <f t="shared" si="5"/>
        <v>1481400</v>
      </c>
      <c r="R63" s="39">
        <f t="shared" si="0"/>
        <v>90600</v>
      </c>
      <c r="S63" s="40">
        <f t="shared" si="1"/>
        <v>196500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+AGOSTO2021!K64</f>
        <v>1048000</v>
      </c>
      <c r="J64" s="38">
        <v>131000</v>
      </c>
      <c r="K64" s="38">
        <f t="shared" si="3"/>
        <v>1179000</v>
      </c>
      <c r="L64" s="38">
        <f>+AGOSTO2021!N64</f>
        <v>1048000</v>
      </c>
      <c r="M64" s="38">
        <v>131000</v>
      </c>
      <c r="N64" s="38">
        <f t="shared" si="4"/>
        <v>1179000</v>
      </c>
      <c r="O64" s="38">
        <f>+AGOSTO2021!Q64</f>
        <v>1048000</v>
      </c>
      <c r="P64" s="38"/>
      <c r="Q64" s="38">
        <f t="shared" si="5"/>
        <v>1048000</v>
      </c>
      <c r="R64" s="39">
        <f t="shared" si="0"/>
        <v>982500</v>
      </c>
      <c r="S64" s="40">
        <f>+N64-Q64</f>
        <v>131000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+AGOSTO2021!K65</f>
        <v>443265</v>
      </c>
      <c r="J65" s="38">
        <v>221633</v>
      </c>
      <c r="K65" s="38">
        <f t="shared" si="3"/>
        <v>664898</v>
      </c>
      <c r="L65" s="38">
        <f>+AGOSTO2021!N65</f>
        <v>443265</v>
      </c>
      <c r="M65" s="38">
        <v>221633</v>
      </c>
      <c r="N65" s="38">
        <f t="shared" si="4"/>
        <v>664898</v>
      </c>
      <c r="O65" s="38">
        <f>+AGOSTO2021!Q65</f>
        <v>0</v>
      </c>
      <c r="P65" s="38"/>
      <c r="Q65" s="38">
        <f t="shared" si="5"/>
        <v>0</v>
      </c>
      <c r="R65" s="39">
        <f t="shared" si="0"/>
        <v>517634</v>
      </c>
      <c r="S65" s="40">
        <f t="shared" si="1"/>
        <v>664898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27683268</v>
      </c>
      <c r="F66" s="29">
        <f>+F67+F87+F91+F105</f>
        <v>0</v>
      </c>
      <c r="G66" s="29">
        <f>+G67+G87+G91+G105</f>
        <v>40806088</v>
      </c>
      <c r="H66" s="65">
        <f t="shared" si="2"/>
        <v>937381768.75999999</v>
      </c>
      <c r="I66" s="29">
        <f>+AGOSTO2021!K66</f>
        <v>817256111</v>
      </c>
      <c r="J66" s="29">
        <f>+J67+J87+J91+J105</f>
        <v>42286444</v>
      </c>
      <c r="K66" s="29">
        <f t="shared" si="3"/>
        <v>859542555</v>
      </c>
      <c r="L66" s="29">
        <f>+AGOSTO2021!N66</f>
        <v>499712912</v>
      </c>
      <c r="M66" s="29">
        <f>+M67+M87+M91+M105</f>
        <v>96354421</v>
      </c>
      <c r="N66" s="29">
        <f t="shared" si="4"/>
        <v>596067333</v>
      </c>
      <c r="O66" s="29">
        <f>+AGOSTO2021!Q66</f>
        <v>492444799</v>
      </c>
      <c r="P66" s="29">
        <f>+P67+P87+P91+P105</f>
        <v>89968226</v>
      </c>
      <c r="Q66" s="29">
        <f t="shared" si="5"/>
        <v>582413025</v>
      </c>
      <c r="R66" s="35">
        <f t="shared" si="0"/>
        <v>77839213.75999999</v>
      </c>
      <c r="S66" s="36">
        <f t="shared" si="1"/>
        <v>13654308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10592326</v>
      </c>
      <c r="H67" s="65">
        <f t="shared" si="2"/>
        <v>66655252</v>
      </c>
      <c r="I67" s="29">
        <f>+AGOSTO2021!K67</f>
        <v>42873862</v>
      </c>
      <c r="J67" s="29">
        <f>+J68+J69+J70+J71</f>
        <v>5591290</v>
      </c>
      <c r="K67" s="29">
        <f t="shared" si="3"/>
        <v>48465152</v>
      </c>
      <c r="L67" s="29">
        <f>+AGOSTO2021!N67</f>
        <v>42873862</v>
      </c>
      <c r="M67" s="29">
        <f>+M68+M69+M70+M71</f>
        <v>5591290</v>
      </c>
      <c r="N67" s="29">
        <f t="shared" si="4"/>
        <v>48465152</v>
      </c>
      <c r="O67" s="29">
        <f>+AGOSTO2021!Q67</f>
        <v>39432881</v>
      </c>
      <c r="P67" s="29">
        <f>+P68+P69+P70+P71</f>
        <v>3526700</v>
      </c>
      <c r="Q67" s="29">
        <f t="shared" si="5"/>
        <v>42959581</v>
      </c>
      <c r="R67" s="35">
        <f t="shared" si="0"/>
        <v>18190100</v>
      </c>
      <c r="S67" s="36">
        <f t="shared" si="1"/>
        <v>5505571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+AGOSTO2021!K68</f>
        <v>30636200</v>
      </c>
      <c r="J68" s="38">
        <v>3526700</v>
      </c>
      <c r="K68" s="38">
        <f t="shared" si="3"/>
        <v>34162900</v>
      </c>
      <c r="L68" s="38">
        <f>+AGOSTO2021!N68</f>
        <v>30636200</v>
      </c>
      <c r="M68" s="38">
        <v>3526700</v>
      </c>
      <c r="N68" s="38">
        <f t="shared" si="4"/>
        <v>34162900</v>
      </c>
      <c r="O68" s="38">
        <f>+AGOSTO2021!Q68</f>
        <v>30636200</v>
      </c>
      <c r="P68" s="38">
        <v>3526700</v>
      </c>
      <c r="Q68" s="38">
        <f t="shared" si="5"/>
        <v>34162900</v>
      </c>
      <c r="R68" s="39">
        <f t="shared" si="0"/>
        <v>12100774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+AGOSTO2021!K69</f>
        <v>6900000</v>
      </c>
      <c r="J69" s="38"/>
      <c r="K69" s="38">
        <f t="shared" si="3"/>
        <v>6900000</v>
      </c>
      <c r="L69" s="38">
        <f>+AGOSTO2021!N69</f>
        <v>6900000</v>
      </c>
      <c r="M69" s="38"/>
      <c r="N69" s="38">
        <f t="shared" si="4"/>
        <v>6900000</v>
      </c>
      <c r="O69" s="38">
        <f>+AGOSTO2021!Q69</f>
        <v>6900000</v>
      </c>
      <c r="P69" s="38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+AGOSTO2021!K70</f>
        <v>0</v>
      </c>
      <c r="J70" s="38"/>
      <c r="K70" s="38">
        <f t="shared" si="3"/>
        <v>0</v>
      </c>
      <c r="L70" s="38">
        <f>+AGOSTO2021!N70</f>
        <v>0</v>
      </c>
      <c r="M70" s="38"/>
      <c r="N70" s="38">
        <f t="shared" si="4"/>
        <v>0</v>
      </c>
      <c r="O70" s="38">
        <f>+AGOSTO2021!Q70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+AGOSTO2021!K71</f>
        <v>5337662</v>
      </c>
      <c r="J71" s="38">
        <f>J72+J73+J74+J75+J76+J77+J78+J79+J80+J81+J82+J83+J84+J85</f>
        <v>2064590</v>
      </c>
      <c r="K71" s="38">
        <f t="shared" si="3"/>
        <v>7402252</v>
      </c>
      <c r="L71" s="38">
        <f>+AGOSTO2021!N71</f>
        <v>5337662</v>
      </c>
      <c r="M71" s="38">
        <f>M72+M73+M74+M75+M76+M77+M78+M79+M80+M81+M82+M83+M84+M85</f>
        <v>2064590</v>
      </c>
      <c r="N71" s="38">
        <f t="shared" si="4"/>
        <v>7402252</v>
      </c>
      <c r="O71" s="38">
        <f>+AGOSTO2021!Q71</f>
        <v>1896681</v>
      </c>
      <c r="P71" s="38">
        <f>P72+P73+P74+P75+P76+P77+P78+P79+P80+P81+P82+P83+P84+P85</f>
        <v>0</v>
      </c>
      <c r="Q71" s="38">
        <f t="shared" si="5"/>
        <v>1896681</v>
      </c>
      <c r="R71" s="39">
        <f t="shared" si="0"/>
        <v>5989326</v>
      </c>
      <c r="S71" s="40">
        <f t="shared" si="1"/>
        <v>5505571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+AGOSTO2021!K72</f>
        <v>1293124</v>
      </c>
      <c r="J72" s="38">
        <v>646562</v>
      </c>
      <c r="K72" s="38">
        <f t="shared" si="3"/>
        <v>1939686</v>
      </c>
      <c r="L72" s="38">
        <f>+AGOSTO2021!N72</f>
        <v>1293124</v>
      </c>
      <c r="M72" s="38">
        <v>646562</v>
      </c>
      <c r="N72" s="38">
        <f t="shared" si="4"/>
        <v>1939686</v>
      </c>
      <c r="O72" s="38">
        <f>+AGOSTO2021!Q72</f>
        <v>215521</v>
      </c>
      <c r="P72" s="38"/>
      <c r="Q72" s="38">
        <f t="shared" si="5"/>
        <v>215521</v>
      </c>
      <c r="R72" s="39">
        <f t="shared" si="0"/>
        <v>646561</v>
      </c>
      <c r="S72" s="40">
        <f t="shared" si="1"/>
        <v>1724165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+AGOSTO2021!K73</f>
        <v>0</v>
      </c>
      <c r="J73" s="38"/>
      <c r="K73" s="38">
        <f t="shared" si="3"/>
        <v>0</v>
      </c>
      <c r="L73" s="38">
        <f>+AGOSTO2021!N73</f>
        <v>0</v>
      </c>
      <c r="M73" s="38"/>
      <c r="N73" s="38">
        <f t="shared" si="4"/>
        <v>0</v>
      </c>
      <c r="O73" s="38">
        <f>+AGOSTO2021!Q73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+AGOSTO2021!K74</f>
        <v>1002411</v>
      </c>
      <c r="J74" s="38">
        <v>440837</v>
      </c>
      <c r="K74" s="38">
        <f t="shared" si="3"/>
        <v>1443248</v>
      </c>
      <c r="L74" s="38">
        <f>+AGOSTO2021!N74</f>
        <v>1002411</v>
      </c>
      <c r="M74" s="38">
        <v>440837</v>
      </c>
      <c r="N74" s="38">
        <f t="shared" si="4"/>
        <v>1443248</v>
      </c>
      <c r="O74" s="38">
        <f>+AGOSTO2021!Q74</f>
        <v>267681</v>
      </c>
      <c r="P74" s="38"/>
      <c r="Q74" s="38">
        <f t="shared" si="5"/>
        <v>267681</v>
      </c>
      <c r="R74" s="39">
        <f t="shared" si="0"/>
        <v>1015547</v>
      </c>
      <c r="S74" s="40">
        <f t="shared" si="1"/>
        <v>1175567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+AGOSTO2021!K75</f>
        <v>0</v>
      </c>
      <c r="J75" s="38"/>
      <c r="K75" s="38">
        <f t="shared" si="3"/>
        <v>0</v>
      </c>
      <c r="L75" s="38">
        <f>+AGOSTO2021!N75</f>
        <v>0</v>
      </c>
      <c r="M75" s="38"/>
      <c r="N75" s="38">
        <f t="shared" si="4"/>
        <v>0</v>
      </c>
      <c r="O75" s="38">
        <f>+AGOSTO2021!Q75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+AGOSTO2021!K76</f>
        <v>131015</v>
      </c>
      <c r="J76" s="38">
        <v>58779</v>
      </c>
      <c r="K76" s="38">
        <f t="shared" si="3"/>
        <v>189794</v>
      </c>
      <c r="L76" s="38">
        <f>+AGOSTO2021!N76</f>
        <v>131015</v>
      </c>
      <c r="M76" s="38">
        <v>58779</v>
      </c>
      <c r="N76" s="38">
        <f t="shared" si="4"/>
        <v>189794</v>
      </c>
      <c r="O76" s="38">
        <f>+AGOSTO2021!Q76</f>
        <v>33052</v>
      </c>
      <c r="P76" s="38"/>
      <c r="Q76" s="38">
        <f t="shared" si="5"/>
        <v>33052</v>
      </c>
      <c r="R76" s="39">
        <f t="shared" ref="R76:R141" si="10">+H76-K76</f>
        <v>126072</v>
      </c>
      <c r="S76" s="40">
        <f t="shared" ref="S76:S141" si="11">+N76-Q76</f>
        <v>156742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+AGOSTO2021!K77</f>
        <v>463623</v>
      </c>
      <c r="J77" s="38"/>
      <c r="K77" s="38">
        <f t="shared" ref="K77:K142" si="13">+I77+J77</f>
        <v>463623</v>
      </c>
      <c r="L77" s="38">
        <f>+AGOSTO2021!N77</f>
        <v>463623</v>
      </c>
      <c r="M77" s="38"/>
      <c r="N77" s="38">
        <f t="shared" ref="N77:N142" si="14">+L77+M77</f>
        <v>463623</v>
      </c>
      <c r="O77" s="38">
        <f>+AGOSTO2021!Q77</f>
        <v>463623</v>
      </c>
      <c r="P77" s="38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+AGOSTO2021!K78</f>
        <v>2088353</v>
      </c>
      <c r="J78" s="38">
        <v>918412</v>
      </c>
      <c r="K78" s="38">
        <f t="shared" si="13"/>
        <v>3006765</v>
      </c>
      <c r="L78" s="38">
        <f>+AGOSTO2021!N78</f>
        <v>2088353</v>
      </c>
      <c r="M78" s="38">
        <v>918412</v>
      </c>
      <c r="N78" s="38">
        <f t="shared" si="14"/>
        <v>3006765</v>
      </c>
      <c r="O78" s="38">
        <f>+AGOSTO2021!Q78</f>
        <v>557668</v>
      </c>
      <c r="P78" s="38"/>
      <c r="Q78" s="38">
        <f t="shared" si="15"/>
        <v>557668</v>
      </c>
      <c r="R78" s="39">
        <f t="shared" si="10"/>
        <v>2173655</v>
      </c>
      <c r="S78" s="40">
        <f t="shared" si="11"/>
        <v>2449097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+AGOSTO2021!K79</f>
        <v>0</v>
      </c>
      <c r="J79" s="38"/>
      <c r="K79" s="38">
        <f t="shared" si="13"/>
        <v>0</v>
      </c>
      <c r="L79" s="38">
        <f>+AGOSTO2021!N79</f>
        <v>0</v>
      </c>
      <c r="M79" s="38"/>
      <c r="N79" s="38">
        <f t="shared" si="14"/>
        <v>0</v>
      </c>
      <c r="O79" s="38">
        <f>+AGOSTO2021!Q79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+AGOSTO2021!K80</f>
        <v>146228</v>
      </c>
      <c r="J80" s="38"/>
      <c r="K80" s="38">
        <f t="shared" si="13"/>
        <v>146228</v>
      </c>
      <c r="L80" s="38">
        <f>+AGOSTO2021!N80</f>
        <v>146228</v>
      </c>
      <c r="M80" s="38"/>
      <c r="N80" s="38">
        <f t="shared" si="14"/>
        <v>146228</v>
      </c>
      <c r="O80" s="38">
        <f>+AGOSTO2021!Q80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+AGOSTO2021!K81</f>
        <v>212908</v>
      </c>
      <c r="J81" s="38"/>
      <c r="K81" s="38">
        <f t="shared" si="13"/>
        <v>212908</v>
      </c>
      <c r="L81" s="38">
        <f>+AGOSTO2021!N81</f>
        <v>212908</v>
      </c>
      <c r="M81" s="38"/>
      <c r="N81" s="38">
        <f t="shared" si="14"/>
        <v>212908</v>
      </c>
      <c r="O81" s="38">
        <f>+AGOSTO2021!Q81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+AGOSTO2021!K82</f>
        <v>0</v>
      </c>
      <c r="J82" s="38"/>
      <c r="K82" s="38">
        <f t="shared" si="13"/>
        <v>0</v>
      </c>
      <c r="L82" s="38">
        <f>+AGOSTO2021!N82</f>
        <v>0</v>
      </c>
      <c r="M82" s="38"/>
      <c r="N82" s="38">
        <f t="shared" si="14"/>
        <v>0</v>
      </c>
      <c r="O82" s="38">
        <f>+AGOSTO2021!Q82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+AGOSTO2021!K83</f>
        <v>0</v>
      </c>
      <c r="J83" s="38"/>
      <c r="K83" s="38">
        <f t="shared" si="13"/>
        <v>0</v>
      </c>
      <c r="L83" s="38">
        <f>+AGOSTO2021!N83</f>
        <v>0</v>
      </c>
      <c r="M83" s="38"/>
      <c r="N83" s="38">
        <f t="shared" si="14"/>
        <v>0</v>
      </c>
      <c r="O83" s="38">
        <f>+AGOSTO2021!Q83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+AGOSTO2021!K84</f>
        <v>0</v>
      </c>
      <c r="J84" s="38"/>
      <c r="K84" s="38">
        <f t="shared" si="13"/>
        <v>0</v>
      </c>
      <c r="L84" s="38">
        <f>+AGOSTO2021!N84</f>
        <v>0</v>
      </c>
      <c r="M84" s="38"/>
      <c r="N84" s="38">
        <f t="shared" si="14"/>
        <v>0</v>
      </c>
      <c r="O84" s="38">
        <f>+AGOSTO2021!Q84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+AGOSTO2021!K85</f>
        <v>0</v>
      </c>
      <c r="J85" s="38">
        <f>J86</f>
        <v>0</v>
      </c>
      <c r="K85" s="38">
        <f t="shared" si="13"/>
        <v>0</v>
      </c>
      <c r="L85" s="38">
        <f>+AGOSTO2021!N85</f>
        <v>0</v>
      </c>
      <c r="M85" s="38">
        <f>M86</f>
        <v>0</v>
      </c>
      <c r="N85" s="38">
        <f t="shared" si="14"/>
        <v>0</v>
      </c>
      <c r="O85" s="38">
        <f>+AGOSTO2021!Q85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+AGOSTO2021!K86</f>
        <v>0</v>
      </c>
      <c r="J86" s="38"/>
      <c r="K86" s="38">
        <f t="shared" si="13"/>
        <v>0</v>
      </c>
      <c r="L86" s="38">
        <f>+AGOSTO2021!N86</f>
        <v>0</v>
      </c>
      <c r="M86" s="38"/>
      <c r="N86" s="38">
        <f t="shared" si="14"/>
        <v>0</v>
      </c>
      <c r="O86" s="38">
        <f>+AGOSTO2021!Q86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25164000</v>
      </c>
      <c r="H87" s="65">
        <f t="shared" si="12"/>
        <v>849240985.75999999</v>
      </c>
      <c r="I87" s="29">
        <f>+AGOSTO2021!K87</f>
        <v>762099242</v>
      </c>
      <c r="J87" s="29">
        <f>SUM(J88:J90)</f>
        <v>34464104</v>
      </c>
      <c r="K87" s="29">
        <f t="shared" si="13"/>
        <v>796563346</v>
      </c>
      <c r="L87" s="29">
        <f>+AGOSTO2021!N87</f>
        <v>444556043</v>
      </c>
      <c r="M87" s="29">
        <f>SUM(M88:M90)</f>
        <v>88532081</v>
      </c>
      <c r="N87" s="29">
        <f t="shared" si="14"/>
        <v>533088124</v>
      </c>
      <c r="O87" s="29">
        <f>+AGOSTO2021!Q87</f>
        <v>442496598</v>
      </c>
      <c r="P87" s="29">
        <f>SUM(P88:P90)</f>
        <v>86441526</v>
      </c>
      <c r="Q87" s="29">
        <f t="shared" si="15"/>
        <v>528938124</v>
      </c>
      <c r="R87" s="35">
        <f t="shared" si="10"/>
        <v>52677639.75999999</v>
      </c>
      <c r="S87" s="36">
        <f t="shared" si="11"/>
        <v>4150000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+AGOSTO2021!K88</f>
        <v>0</v>
      </c>
      <c r="J88" s="38"/>
      <c r="K88" s="38">
        <f t="shared" si="13"/>
        <v>0</v>
      </c>
      <c r="L88" s="38">
        <f>+AGOSTO2021!N88</f>
        <v>0</v>
      </c>
      <c r="M88" s="38"/>
      <c r="N88" s="38">
        <f t="shared" si="14"/>
        <v>0</v>
      </c>
      <c r="O88" s="38">
        <f>+AGOSTO2021!Q88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f>5000000+17024000</f>
        <v>22024000</v>
      </c>
      <c r="H89" s="64">
        <f t="shared" si="12"/>
        <v>388380985.75999999</v>
      </c>
      <c r="I89" s="38">
        <f>+AGOSTO2021!K89</f>
        <v>322154242</v>
      </c>
      <c r="J89" s="38">
        <v>25434104</v>
      </c>
      <c r="K89" s="38">
        <f t="shared" si="13"/>
        <v>347588346</v>
      </c>
      <c r="L89" s="38">
        <f>+AGOSTO2021!N89</f>
        <v>218926798</v>
      </c>
      <c r="M89" s="38">
        <f>35836526+2450000</f>
        <v>38286526</v>
      </c>
      <c r="N89" s="38">
        <f t="shared" si="14"/>
        <v>257213324</v>
      </c>
      <c r="O89" s="38">
        <f>+AGOSTO2021!Q89</f>
        <v>218926798</v>
      </c>
      <c r="P89" s="38">
        <v>35836526</v>
      </c>
      <c r="Q89" s="38">
        <f t="shared" si="15"/>
        <v>254763324</v>
      </c>
      <c r="R89" s="39">
        <f t="shared" si="10"/>
        <v>40792639.75999999</v>
      </c>
      <c r="S89" s="40">
        <f t="shared" si="11"/>
        <v>2450000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+AGOSTO2021!K90</f>
        <v>439945000</v>
      </c>
      <c r="J90" s="38">
        <v>9030000</v>
      </c>
      <c r="K90" s="38">
        <f t="shared" si="13"/>
        <v>448975000</v>
      </c>
      <c r="L90" s="38">
        <f>+AGOSTO2021!N90</f>
        <v>225629245</v>
      </c>
      <c r="M90" s="38">
        <v>50245555</v>
      </c>
      <c r="N90" s="38">
        <f t="shared" si="14"/>
        <v>275874800</v>
      </c>
      <c r="O90" s="38">
        <f>+AGOSTO2021!Q90</f>
        <v>223569800</v>
      </c>
      <c r="P90" s="38">
        <v>50605000</v>
      </c>
      <c r="Q90" s="38">
        <f t="shared" si="15"/>
        <v>274174800</v>
      </c>
      <c r="R90" s="39">
        <f t="shared" si="10"/>
        <v>11885000</v>
      </c>
      <c r="S90" s="40">
        <f t="shared" si="11"/>
        <v>1700000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+AGOSTO2021!K91</f>
        <v>4426631</v>
      </c>
      <c r="J91" s="29">
        <f>+J92+J98</f>
        <v>440930</v>
      </c>
      <c r="K91" s="29">
        <f t="shared" si="13"/>
        <v>4867561</v>
      </c>
      <c r="L91" s="29">
        <f>+AGOSTO2021!N91</f>
        <v>4426631</v>
      </c>
      <c r="M91" s="29">
        <f>+M92+M98</f>
        <v>440930</v>
      </c>
      <c r="N91" s="29">
        <f t="shared" si="14"/>
        <v>4867561</v>
      </c>
      <c r="O91" s="29">
        <f>+AGOSTO2021!Q91</f>
        <v>4426631</v>
      </c>
      <c r="P91" s="29">
        <f>+P92+P98</f>
        <v>0</v>
      </c>
      <c r="Q91" s="29">
        <f t="shared" si="15"/>
        <v>4426631</v>
      </c>
      <c r="R91" s="35">
        <f t="shared" si="10"/>
        <v>1876785</v>
      </c>
      <c r="S91" s="36">
        <f t="shared" si="11"/>
        <v>440930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+AGOSTO2021!K92</f>
        <v>0</v>
      </c>
      <c r="J92" s="38">
        <f>SUM(J93:J97)</f>
        <v>0</v>
      </c>
      <c r="K92" s="38">
        <f t="shared" si="13"/>
        <v>0</v>
      </c>
      <c r="L92" s="38">
        <f>+AGOSTO2021!N92</f>
        <v>0</v>
      </c>
      <c r="M92" s="38">
        <f>SUM(M93:M97)</f>
        <v>0</v>
      </c>
      <c r="N92" s="38">
        <f t="shared" si="14"/>
        <v>0</v>
      </c>
      <c r="O92" s="38">
        <f>+AGOSTO2021!Q92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+AGOSTO2021!K93</f>
        <v>0</v>
      </c>
      <c r="J93" s="38"/>
      <c r="K93" s="38">
        <f t="shared" si="13"/>
        <v>0</v>
      </c>
      <c r="L93" s="38">
        <f>+AGOSTO2021!N93</f>
        <v>0</v>
      </c>
      <c r="M93" s="38"/>
      <c r="N93" s="38">
        <f t="shared" si="14"/>
        <v>0</v>
      </c>
      <c r="O93" s="38">
        <f>+AGOSTO2021!Q93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+AGOSTO2021!K94</f>
        <v>0</v>
      </c>
      <c r="J94" s="38"/>
      <c r="K94" s="38">
        <f t="shared" si="13"/>
        <v>0</v>
      </c>
      <c r="L94" s="38">
        <f>+AGOSTO2021!N94</f>
        <v>0</v>
      </c>
      <c r="M94" s="38"/>
      <c r="N94" s="38">
        <f t="shared" si="14"/>
        <v>0</v>
      </c>
      <c r="O94" s="38">
        <f>+AGOSTO2021!Q94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+AGOSTO2021!K95</f>
        <v>0</v>
      </c>
      <c r="J95" s="38"/>
      <c r="K95" s="38">
        <f t="shared" si="13"/>
        <v>0</v>
      </c>
      <c r="L95" s="38">
        <f>+AGOSTO2021!N95</f>
        <v>0</v>
      </c>
      <c r="M95" s="38"/>
      <c r="N95" s="38">
        <f t="shared" si="14"/>
        <v>0</v>
      </c>
      <c r="O95" s="38">
        <f>+AGOSTO2021!Q95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+AGOSTO2021!K96</f>
        <v>0</v>
      </c>
      <c r="J96" s="38"/>
      <c r="K96" s="38">
        <f t="shared" si="13"/>
        <v>0</v>
      </c>
      <c r="L96" s="38">
        <f>+AGOSTO2021!N96</f>
        <v>0</v>
      </c>
      <c r="M96" s="38"/>
      <c r="N96" s="38">
        <f t="shared" si="14"/>
        <v>0</v>
      </c>
      <c r="O96" s="38">
        <f>+AGOSTO2021!Q96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+AGOSTO2021!K97</f>
        <v>0</v>
      </c>
      <c r="J97" s="38"/>
      <c r="K97" s="38">
        <f t="shared" si="13"/>
        <v>0</v>
      </c>
      <c r="L97" s="38">
        <f>+AGOSTO2021!N97</f>
        <v>0</v>
      </c>
      <c r="M97" s="38"/>
      <c r="N97" s="38">
        <f t="shared" si="14"/>
        <v>0</v>
      </c>
      <c r="O97" s="38">
        <f>+AGOSTO2021!Q97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+AGOSTO2021!K98</f>
        <v>4426631</v>
      </c>
      <c r="J98" s="37">
        <f>SUM(J99:J104)</f>
        <v>440930</v>
      </c>
      <c r="K98" s="38">
        <f t="shared" si="13"/>
        <v>4867561</v>
      </c>
      <c r="L98" s="38">
        <f>+AGOSTO2021!N98</f>
        <v>4426631</v>
      </c>
      <c r="M98" s="37">
        <f>SUM(M99:M104)</f>
        <v>440930</v>
      </c>
      <c r="N98" s="38">
        <f t="shared" si="14"/>
        <v>4867561</v>
      </c>
      <c r="O98" s="38">
        <f>+AGOSTO2021!Q98</f>
        <v>4426631</v>
      </c>
      <c r="P98" s="37">
        <f>SUM(P99:P104)</f>
        <v>0</v>
      </c>
      <c r="Q98" s="38">
        <f t="shared" si="15"/>
        <v>4426631</v>
      </c>
      <c r="R98" s="39">
        <f t="shared" si="10"/>
        <v>1876785</v>
      </c>
      <c r="S98" s="40">
        <f t="shared" si="11"/>
        <v>440930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+AGOSTO2021!K99</f>
        <v>2604740</v>
      </c>
      <c r="J99" s="38">
        <v>299830</v>
      </c>
      <c r="K99" s="38">
        <f t="shared" si="13"/>
        <v>2904570</v>
      </c>
      <c r="L99" s="38">
        <f>+AGOSTO2021!N99</f>
        <v>2604740</v>
      </c>
      <c r="M99" s="38">
        <v>299830</v>
      </c>
      <c r="N99" s="38">
        <f t="shared" si="14"/>
        <v>2904570</v>
      </c>
      <c r="O99" s="38">
        <f>+AGOSTO2021!Q99</f>
        <v>2604740</v>
      </c>
      <c r="P99" s="38"/>
      <c r="Q99" s="38">
        <f t="shared" si="15"/>
        <v>2604740</v>
      </c>
      <c r="R99" s="39">
        <f t="shared" si="10"/>
        <v>899490</v>
      </c>
      <c r="S99" s="40">
        <f t="shared" si="11"/>
        <v>299830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+AGOSTO2021!K100</f>
        <v>290900</v>
      </c>
      <c r="J100" s="38"/>
      <c r="K100" s="38">
        <f t="shared" si="13"/>
        <v>290900</v>
      </c>
      <c r="L100" s="38">
        <f>+AGOSTO2021!N100</f>
        <v>290900</v>
      </c>
      <c r="M100" s="38"/>
      <c r="N100" s="38">
        <f t="shared" si="14"/>
        <v>290900</v>
      </c>
      <c r="O100" s="38">
        <f>+AGOSTO2021!Q100</f>
        <v>290900</v>
      </c>
      <c r="P100" s="38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+AGOSTO2021!K101</f>
        <v>272492</v>
      </c>
      <c r="J101" s="38"/>
      <c r="K101" s="38">
        <f t="shared" si="13"/>
        <v>272492</v>
      </c>
      <c r="L101" s="38">
        <f>+AGOSTO2021!N101</f>
        <v>272492</v>
      </c>
      <c r="M101" s="38"/>
      <c r="N101" s="38">
        <f t="shared" si="14"/>
        <v>272492</v>
      </c>
      <c r="O101" s="38">
        <f>+AGOSTO2021!Q101</f>
        <v>272492</v>
      </c>
      <c r="P101" s="38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+AGOSTO2021!K102</f>
        <v>0</v>
      </c>
      <c r="J102" s="38"/>
      <c r="K102" s="38">
        <f t="shared" si="13"/>
        <v>0</v>
      </c>
      <c r="L102" s="38">
        <f>+AGOSTO2021!N102</f>
        <v>0</v>
      </c>
      <c r="M102" s="38"/>
      <c r="N102" s="38">
        <f t="shared" si="14"/>
        <v>0</v>
      </c>
      <c r="O102" s="38">
        <f>+AGOSTO2021!Q102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+AGOSTO2021!K103</f>
        <v>1225800</v>
      </c>
      <c r="J103" s="38">
        <v>141100</v>
      </c>
      <c r="K103" s="38">
        <f t="shared" si="13"/>
        <v>1366900</v>
      </c>
      <c r="L103" s="38">
        <f>+AGOSTO2021!N103</f>
        <v>1225800</v>
      </c>
      <c r="M103" s="38">
        <v>141100</v>
      </c>
      <c r="N103" s="38">
        <f t="shared" si="14"/>
        <v>1366900</v>
      </c>
      <c r="O103" s="38">
        <f>+AGOSTO2021!Q103</f>
        <v>1225800</v>
      </c>
      <c r="P103" s="38"/>
      <c r="Q103" s="38">
        <f t="shared" si="15"/>
        <v>1225800</v>
      </c>
      <c r="R103" s="39">
        <f t="shared" si="10"/>
        <v>813800</v>
      </c>
      <c r="S103" s="40">
        <f t="shared" si="11"/>
        <v>141100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+AGOSTO2021!K104</f>
        <v>32699</v>
      </c>
      <c r="J104" s="38"/>
      <c r="K104" s="38">
        <f t="shared" si="13"/>
        <v>32699</v>
      </c>
      <c r="L104" s="38">
        <f>+AGOSTO2021!N104</f>
        <v>32699</v>
      </c>
      <c r="M104" s="38"/>
      <c r="N104" s="38">
        <f t="shared" si="14"/>
        <v>32699</v>
      </c>
      <c r="O104" s="38">
        <f>+AGOSTO2021!Q104</f>
        <v>32699</v>
      </c>
      <c r="P104" s="38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+AGOSTO2021!K105</f>
        <v>7856376</v>
      </c>
      <c r="J105" s="29">
        <f>+J106+J111</f>
        <v>1790120</v>
      </c>
      <c r="K105" s="29">
        <f t="shared" si="13"/>
        <v>9646496</v>
      </c>
      <c r="L105" s="29">
        <f>+AGOSTO2021!N105</f>
        <v>7856376</v>
      </c>
      <c r="M105" s="29">
        <f>+M106+M111</f>
        <v>1790120</v>
      </c>
      <c r="N105" s="29">
        <f t="shared" si="14"/>
        <v>9646496</v>
      </c>
      <c r="O105" s="29">
        <f>+AGOSTO2021!Q105</f>
        <v>6088689</v>
      </c>
      <c r="P105" s="29">
        <f>+P106+P111</f>
        <v>0</v>
      </c>
      <c r="Q105" s="29">
        <f t="shared" si="15"/>
        <v>6088689</v>
      </c>
      <c r="R105" s="35">
        <f t="shared" si="10"/>
        <v>5094689</v>
      </c>
      <c r="S105" s="36">
        <f t="shared" si="11"/>
        <v>3557807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+AGOSTO2021!K106</f>
        <v>0</v>
      </c>
      <c r="J106" s="38">
        <f>SUM(J107:J110)</f>
        <v>0</v>
      </c>
      <c r="K106" s="38">
        <f t="shared" si="13"/>
        <v>0</v>
      </c>
      <c r="L106" s="38">
        <f>+AGOSTO2021!N106</f>
        <v>0</v>
      </c>
      <c r="M106" s="38">
        <f>SUM(M107:M110)</f>
        <v>0</v>
      </c>
      <c r="N106" s="38">
        <f t="shared" si="14"/>
        <v>0</v>
      </c>
      <c r="O106" s="38">
        <f>+AGOSTO2021!Q106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+AGOSTO2021!K107</f>
        <v>0</v>
      </c>
      <c r="J107" s="38"/>
      <c r="K107" s="38">
        <f t="shared" si="13"/>
        <v>0</v>
      </c>
      <c r="L107" s="38">
        <f>+AGOSTO2021!N107</f>
        <v>0</v>
      </c>
      <c r="M107" s="38"/>
      <c r="N107" s="38">
        <f t="shared" si="14"/>
        <v>0</v>
      </c>
      <c r="O107" s="38">
        <f>+AGOSTO2021!Q107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+AGOSTO2021!K108</f>
        <v>0</v>
      </c>
      <c r="J108" s="38"/>
      <c r="K108" s="38">
        <f t="shared" si="13"/>
        <v>0</v>
      </c>
      <c r="L108" s="38">
        <f>+AGOSTO2021!N108</f>
        <v>0</v>
      </c>
      <c r="M108" s="38"/>
      <c r="N108" s="38">
        <f t="shared" si="14"/>
        <v>0</v>
      </c>
      <c r="O108" s="38">
        <f>+AGOSTO2021!Q108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+AGOSTO2021!K109</f>
        <v>0</v>
      </c>
      <c r="J109" s="38"/>
      <c r="K109" s="38">
        <f t="shared" si="13"/>
        <v>0</v>
      </c>
      <c r="L109" s="38">
        <f>+AGOSTO2021!N109</f>
        <v>0</v>
      </c>
      <c r="M109" s="38"/>
      <c r="N109" s="38">
        <f t="shared" si="14"/>
        <v>0</v>
      </c>
      <c r="O109" s="38">
        <f>+AGOSTO2021!Q109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+AGOSTO2021!K110</f>
        <v>0</v>
      </c>
      <c r="J110" s="38"/>
      <c r="K110" s="38">
        <f t="shared" si="13"/>
        <v>0</v>
      </c>
      <c r="L110" s="38">
        <f>+AGOSTO2021!N110</f>
        <v>0</v>
      </c>
      <c r="M110" s="38"/>
      <c r="N110" s="38">
        <f t="shared" si="14"/>
        <v>0</v>
      </c>
      <c r="O110" s="38">
        <f>+AGOSTO2021!Q110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+AGOSTO2021!K111</f>
        <v>7856376</v>
      </c>
      <c r="J111" s="38">
        <f>SUM(J112:J119)</f>
        <v>1790120</v>
      </c>
      <c r="K111" s="38">
        <f t="shared" si="13"/>
        <v>9646496</v>
      </c>
      <c r="L111" s="38">
        <f>+AGOSTO2021!N111</f>
        <v>7856376</v>
      </c>
      <c r="M111" s="38">
        <f>SUM(M112:M119)</f>
        <v>1790120</v>
      </c>
      <c r="N111" s="38">
        <f t="shared" si="14"/>
        <v>9646496</v>
      </c>
      <c r="O111" s="38">
        <f>+AGOSTO2021!Q111</f>
        <v>6088689</v>
      </c>
      <c r="P111" s="38">
        <f>SUM(P112:P119)</f>
        <v>0</v>
      </c>
      <c r="Q111" s="38">
        <f t="shared" si="15"/>
        <v>6088689</v>
      </c>
      <c r="R111" s="39">
        <f t="shared" si="10"/>
        <v>5094689</v>
      </c>
      <c r="S111" s="40">
        <f t="shared" si="11"/>
        <v>3557807</v>
      </c>
      <c r="T111" s="53">
        <f>+S111-'[1]CARTERA  '!$I$57</f>
        <v>3557807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+AGOSTO2021!K112</f>
        <v>0</v>
      </c>
      <c r="J112" s="38"/>
      <c r="K112" s="38">
        <f t="shared" si="13"/>
        <v>0</v>
      </c>
      <c r="L112" s="38">
        <f>+AGOSTO2021!N112</f>
        <v>0</v>
      </c>
      <c r="M112" s="38"/>
      <c r="N112" s="38">
        <f t="shared" si="14"/>
        <v>0</v>
      </c>
      <c r="O112" s="38">
        <f>+AGOSTO2021!Q112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+AGOSTO2021!K113</f>
        <v>3385840</v>
      </c>
      <c r="J113" s="38">
        <v>423230</v>
      </c>
      <c r="K113" s="38">
        <f t="shared" si="13"/>
        <v>3809070</v>
      </c>
      <c r="L113" s="38">
        <f>+AGOSTO2021!N113</f>
        <v>3385840</v>
      </c>
      <c r="M113" s="38">
        <v>423230</v>
      </c>
      <c r="N113" s="38">
        <f t="shared" si="14"/>
        <v>3809070</v>
      </c>
      <c r="O113" s="38">
        <f>+AGOSTO2021!Q113</f>
        <v>3385840</v>
      </c>
      <c r="P113" s="38"/>
      <c r="Q113" s="38">
        <f t="shared" si="15"/>
        <v>3385840</v>
      </c>
      <c r="R113" s="39">
        <f t="shared" si="10"/>
        <v>1269690</v>
      </c>
      <c r="S113" s="40">
        <f t="shared" si="11"/>
        <v>423230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+AGOSTO2021!K114</f>
        <v>1989892</v>
      </c>
      <c r="J114" s="38">
        <v>994946</v>
      </c>
      <c r="K114" s="38">
        <f t="shared" si="13"/>
        <v>2984838</v>
      </c>
      <c r="L114" s="38">
        <f>+AGOSTO2021!N114</f>
        <v>1989892</v>
      </c>
      <c r="M114" s="38">
        <v>994946</v>
      </c>
      <c r="N114" s="38">
        <f t="shared" si="14"/>
        <v>2984838</v>
      </c>
      <c r="O114" s="38">
        <f>+AGOSTO2021!Q114</f>
        <v>331649</v>
      </c>
      <c r="P114" s="38"/>
      <c r="Q114" s="38">
        <f t="shared" si="15"/>
        <v>331649</v>
      </c>
      <c r="R114" s="39">
        <f t="shared" si="10"/>
        <v>994945</v>
      </c>
      <c r="S114" s="40">
        <f t="shared" si="11"/>
        <v>2653189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+AGOSTO2021!K115</f>
        <v>747200</v>
      </c>
      <c r="J115" s="38">
        <v>86000</v>
      </c>
      <c r="K115" s="38">
        <f t="shared" si="13"/>
        <v>833200</v>
      </c>
      <c r="L115" s="38">
        <f>+AGOSTO2021!N115</f>
        <v>747200</v>
      </c>
      <c r="M115" s="38">
        <v>86000</v>
      </c>
      <c r="N115" s="38">
        <f t="shared" si="14"/>
        <v>833200</v>
      </c>
      <c r="O115" s="38">
        <f>+AGOSTO2021!Q115</f>
        <v>747200</v>
      </c>
      <c r="P115" s="38"/>
      <c r="Q115" s="38">
        <f t="shared" si="15"/>
        <v>747200</v>
      </c>
      <c r="R115" s="39">
        <f t="shared" si="10"/>
        <v>258000</v>
      </c>
      <c r="S115" s="40">
        <f t="shared" si="11"/>
        <v>86000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+AGOSTO2021!K116</f>
        <v>0</v>
      </c>
      <c r="J116" s="38"/>
      <c r="K116" s="38">
        <f t="shared" si="13"/>
        <v>0</v>
      </c>
      <c r="L116" s="38">
        <f>+AGOSTO2021!N116</f>
        <v>0</v>
      </c>
      <c r="M116" s="38"/>
      <c r="N116" s="38">
        <f t="shared" si="14"/>
        <v>0</v>
      </c>
      <c r="O116" s="38">
        <f>+AGOSTO2021!Q116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+AGOSTO2021!K117</f>
        <v>109444</v>
      </c>
      <c r="J117" s="38">
        <v>109444</v>
      </c>
      <c r="K117" s="38">
        <f t="shared" si="13"/>
        <v>218888</v>
      </c>
      <c r="L117" s="38">
        <f>+AGOSTO2021!N117</f>
        <v>109444</v>
      </c>
      <c r="M117" s="38">
        <v>109444</v>
      </c>
      <c r="N117" s="38">
        <f t="shared" si="14"/>
        <v>218888</v>
      </c>
      <c r="O117" s="38">
        <f>+AGOSTO2021!Q117</f>
        <v>0</v>
      </c>
      <c r="P117" s="38"/>
      <c r="Q117" s="38">
        <f t="shared" si="15"/>
        <v>0</v>
      </c>
      <c r="R117" s="39">
        <f t="shared" si="10"/>
        <v>1713186</v>
      </c>
      <c r="S117" s="40">
        <f t="shared" si="11"/>
        <v>218888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+AGOSTO2021!K118</f>
        <v>1010600</v>
      </c>
      <c r="J118" s="38">
        <v>105900</v>
      </c>
      <c r="K118" s="38">
        <f t="shared" si="13"/>
        <v>1116500</v>
      </c>
      <c r="L118" s="38">
        <f>+AGOSTO2021!N118</f>
        <v>1010600</v>
      </c>
      <c r="M118" s="38">
        <v>105900</v>
      </c>
      <c r="N118" s="38">
        <f t="shared" si="14"/>
        <v>1116500</v>
      </c>
      <c r="O118" s="38">
        <f>+AGOSTO2021!Q118</f>
        <v>1010600</v>
      </c>
      <c r="P118" s="38"/>
      <c r="Q118" s="38">
        <f t="shared" si="15"/>
        <v>1010600</v>
      </c>
      <c r="R118" s="39">
        <f t="shared" si="10"/>
        <v>591100</v>
      </c>
      <c r="S118" s="40">
        <f t="shared" si="11"/>
        <v>105900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+AGOSTO2021!K119</f>
        <v>613400</v>
      </c>
      <c r="J119" s="38">
        <v>70600</v>
      </c>
      <c r="K119" s="38">
        <f t="shared" si="13"/>
        <v>684000</v>
      </c>
      <c r="L119" s="38">
        <f>+AGOSTO2021!N119</f>
        <v>613400</v>
      </c>
      <c r="M119" s="38">
        <v>70600</v>
      </c>
      <c r="N119" s="38">
        <f t="shared" si="14"/>
        <v>684000</v>
      </c>
      <c r="O119" s="38">
        <f>+AGOSTO2021!Q119</f>
        <v>613400</v>
      </c>
      <c r="P119" s="38"/>
      <c r="Q119" s="38">
        <f t="shared" si="15"/>
        <v>613400</v>
      </c>
      <c r="R119" s="39">
        <f t="shared" si="10"/>
        <v>267768</v>
      </c>
      <c r="S119" s="40">
        <f t="shared" si="11"/>
        <v>70600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273403733.19999999</v>
      </c>
      <c r="E120" s="29">
        <f>+E121+E144+E172</f>
        <v>36342994</v>
      </c>
      <c r="F120" s="29">
        <f>+F121+F144+F172</f>
        <v>0</v>
      </c>
      <c r="G120" s="29">
        <f>+G121+G144+G172</f>
        <v>7514000</v>
      </c>
      <c r="H120" s="65">
        <f t="shared" si="12"/>
        <v>643042837.20000005</v>
      </c>
      <c r="I120" s="29">
        <f>+AGOSTO2021!K120</f>
        <v>440476056.32999998</v>
      </c>
      <c r="J120" s="29">
        <f>+J121+J144+J172</f>
        <v>15392069.969999999</v>
      </c>
      <c r="K120" s="29">
        <f t="shared" si="13"/>
        <v>455868126.29999995</v>
      </c>
      <c r="L120" s="29">
        <f>+AGOSTO2021!N120</f>
        <v>258168086.38</v>
      </c>
      <c r="M120" s="29">
        <f>+M121+M144+M172</f>
        <v>49109426.969999999</v>
      </c>
      <c r="N120" s="29">
        <f t="shared" si="14"/>
        <v>307277513.35000002</v>
      </c>
      <c r="O120" s="29">
        <f>+AGOSTO2021!Q120</f>
        <v>206109198.32999998</v>
      </c>
      <c r="P120" s="29">
        <f>+P121+P144+P172</f>
        <v>31520275.969999999</v>
      </c>
      <c r="Q120" s="29">
        <f t="shared" si="15"/>
        <v>237629474.29999998</v>
      </c>
      <c r="R120" s="35">
        <f t="shared" si="10"/>
        <v>187174710.9000001</v>
      </c>
      <c r="S120" s="36">
        <f t="shared" si="11"/>
        <v>69648039.050000042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5100000</v>
      </c>
      <c r="F121" s="29">
        <f>+F122+F130+F142</f>
        <v>0</v>
      </c>
      <c r="G121" s="29">
        <f>+G122+G130+G142</f>
        <v>514000</v>
      </c>
      <c r="H121" s="65">
        <f t="shared" si="12"/>
        <v>168910069.05000001</v>
      </c>
      <c r="I121" s="29">
        <f>+AGOSTO2021!K121</f>
        <v>124903990.33000001</v>
      </c>
      <c r="J121" s="29">
        <f>+J122+J130+J142</f>
        <v>1685292</v>
      </c>
      <c r="K121" s="29">
        <f t="shared" si="13"/>
        <v>126589282.33000001</v>
      </c>
      <c r="L121" s="29">
        <f>+AGOSTO2021!N121</f>
        <v>88693310.379999995</v>
      </c>
      <c r="M121" s="29">
        <f>+M122+M130+M142</f>
        <v>20936699</v>
      </c>
      <c r="N121" s="29">
        <f t="shared" si="14"/>
        <v>109630009.38</v>
      </c>
      <c r="O121" s="29">
        <f>+AGOSTO2021!Q121</f>
        <v>88555610.329999998</v>
      </c>
      <c r="P121" s="29">
        <f>+P122+P130+P142</f>
        <v>7606148</v>
      </c>
      <c r="Q121" s="29">
        <f t="shared" si="15"/>
        <v>96161758.329999998</v>
      </c>
      <c r="R121" s="35">
        <f t="shared" si="10"/>
        <v>42320786.719999999</v>
      </c>
      <c r="S121" s="36">
        <f t="shared" si="11"/>
        <v>13468251.049999997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514000</v>
      </c>
      <c r="H122" s="65">
        <f t="shared" si="12"/>
        <v>49904792.049999997</v>
      </c>
      <c r="I122" s="29">
        <f>+AGOSTO2021!K122</f>
        <v>32194330.359999999</v>
      </c>
      <c r="J122" s="29">
        <f>+J123+J124+J129</f>
        <v>0</v>
      </c>
      <c r="K122" s="29">
        <f t="shared" si="13"/>
        <v>32194330.359999999</v>
      </c>
      <c r="L122" s="29">
        <f>+AGOSTO2021!N122</f>
        <v>24094330.359999999</v>
      </c>
      <c r="M122" s="29">
        <f>+M123+M124+M129</f>
        <v>8100000</v>
      </c>
      <c r="N122" s="29">
        <f t="shared" si="14"/>
        <v>32194330.359999999</v>
      </c>
      <c r="O122" s="29">
        <f>+AGOSTO2021!Q122</f>
        <v>24094330.359999999</v>
      </c>
      <c r="P122" s="29">
        <f>+P123+P124+P129</f>
        <v>0</v>
      </c>
      <c r="Q122" s="29">
        <f t="shared" si="15"/>
        <v>24094330.359999999</v>
      </c>
      <c r="R122" s="35">
        <f t="shared" si="10"/>
        <v>17710461.689999998</v>
      </c>
      <c r="S122" s="36">
        <f t="shared" si="11"/>
        <v>8100000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+AGOSTO2021!K123</f>
        <v>17785322</v>
      </c>
      <c r="J123" s="38"/>
      <c r="K123" s="38">
        <f t="shared" si="13"/>
        <v>17785322</v>
      </c>
      <c r="L123" s="38">
        <f>+AGOSTO2021!N123</f>
        <v>17785322</v>
      </c>
      <c r="M123" s="38"/>
      <c r="N123" s="38">
        <f t="shared" si="14"/>
        <v>17785322</v>
      </c>
      <c r="O123" s="38">
        <f>+AGOSTO2021!Q123</f>
        <v>17785322</v>
      </c>
      <c r="P123" s="38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+AGOSTO2021!K124</f>
        <v>14100000</v>
      </c>
      <c r="J124" s="38">
        <f>SUM(J125:J128)</f>
        <v>0</v>
      </c>
      <c r="K124" s="38">
        <f t="shared" si="13"/>
        <v>14100000</v>
      </c>
      <c r="L124" s="38">
        <f>+AGOSTO2021!N124</f>
        <v>6000000</v>
      </c>
      <c r="M124" s="38">
        <f>SUM(M125:M128)</f>
        <v>8100000</v>
      </c>
      <c r="N124" s="38">
        <f t="shared" si="14"/>
        <v>14100000</v>
      </c>
      <c r="O124" s="38">
        <f>+AGOSTO2021!Q124</f>
        <v>6000000</v>
      </c>
      <c r="P124" s="38">
        <f>SUM(P125:P128)</f>
        <v>0</v>
      </c>
      <c r="Q124" s="38">
        <f t="shared" si="15"/>
        <v>6000000</v>
      </c>
      <c r="R124" s="39">
        <f t="shared" si="10"/>
        <v>0</v>
      </c>
      <c r="S124" s="40">
        <f t="shared" si="11"/>
        <v>8100000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+AGOSTO2021!K125</f>
        <v>0</v>
      </c>
      <c r="J125" s="38"/>
      <c r="K125" s="38">
        <f t="shared" si="13"/>
        <v>0</v>
      </c>
      <c r="L125" s="38">
        <f>+AGOSTO2021!N125</f>
        <v>0</v>
      </c>
      <c r="M125" s="38"/>
      <c r="N125" s="38">
        <f t="shared" si="14"/>
        <v>0</v>
      </c>
      <c r="O125" s="38">
        <f>+AGOSTO2021!Q125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+AGOSTO2021!K126</f>
        <v>4000000</v>
      </c>
      <c r="J126" s="38"/>
      <c r="K126" s="38">
        <f t="shared" si="13"/>
        <v>4000000</v>
      </c>
      <c r="L126" s="38">
        <f>+AGOSTO2021!N126</f>
        <v>4000000</v>
      </c>
      <c r="M126" s="38"/>
      <c r="N126" s="38">
        <f t="shared" si="14"/>
        <v>4000000</v>
      </c>
      <c r="O126" s="38">
        <f>+AGOSTO2021!Q126</f>
        <v>4000000</v>
      </c>
      <c r="P126" s="38"/>
      <c r="Q126" s="38">
        <f t="shared" si="15"/>
        <v>4000000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+AGOSTO2021!K127</f>
        <v>8100000</v>
      </c>
      <c r="J127" s="38"/>
      <c r="K127" s="38">
        <f t="shared" si="13"/>
        <v>8100000</v>
      </c>
      <c r="L127" s="38">
        <f>+AGOSTO2021!N127</f>
        <v>0</v>
      </c>
      <c r="M127" s="38">
        <v>8100000</v>
      </c>
      <c r="N127" s="38">
        <f t="shared" si="14"/>
        <v>8100000</v>
      </c>
      <c r="O127" s="38">
        <f>+AGOSTO2021!Q127</f>
        <v>0</v>
      </c>
      <c r="P127" s="38"/>
      <c r="Q127" s="38">
        <f t="shared" si="15"/>
        <v>0</v>
      </c>
      <c r="R127" s="39">
        <f t="shared" si="10"/>
        <v>0</v>
      </c>
      <c r="S127" s="40">
        <f t="shared" si="11"/>
        <v>8100000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+AGOSTO2021!K128</f>
        <v>2000000</v>
      </c>
      <c r="J128" s="38"/>
      <c r="K128" s="38">
        <f t="shared" si="13"/>
        <v>2000000</v>
      </c>
      <c r="L128" s="38">
        <f>+AGOSTO2021!N128</f>
        <v>2000000</v>
      </c>
      <c r="M128" s="38"/>
      <c r="N128" s="38">
        <f t="shared" si="14"/>
        <v>2000000</v>
      </c>
      <c r="O128" s="38">
        <f>+AGOSTO2021!Q128</f>
        <v>2000000</v>
      </c>
      <c r="P128" s="38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>
        <v>514000</v>
      </c>
      <c r="H129" s="64">
        <f t="shared" si="12"/>
        <v>486000</v>
      </c>
      <c r="I129" s="38">
        <f>+AGOSTO2021!K129</f>
        <v>309008.36</v>
      </c>
      <c r="J129" s="38"/>
      <c r="K129" s="38">
        <f t="shared" si="13"/>
        <v>309008.36</v>
      </c>
      <c r="L129" s="38">
        <f>+AGOSTO2021!N129</f>
        <v>309008.36</v>
      </c>
      <c r="M129" s="38"/>
      <c r="N129" s="38">
        <f t="shared" si="14"/>
        <v>309008.36</v>
      </c>
      <c r="O129" s="38">
        <f>+AGOSTO2021!Q129</f>
        <v>309008.36</v>
      </c>
      <c r="P129" s="38"/>
      <c r="Q129" s="38">
        <f t="shared" si="15"/>
        <v>309008.36</v>
      </c>
      <c r="R129" s="39">
        <f t="shared" si="10"/>
        <v>176991.64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0</v>
      </c>
      <c r="F130" s="29">
        <f>SUM(F131:F141)</f>
        <v>0</v>
      </c>
      <c r="G130" s="29">
        <f>SUM(G131:G141)</f>
        <v>0</v>
      </c>
      <c r="H130" s="65">
        <f t="shared" si="12"/>
        <v>113005277</v>
      </c>
      <c r="I130" s="29">
        <f>+AGOSTO2021!K130</f>
        <v>86798338.970000014</v>
      </c>
      <c r="J130" s="29">
        <f>SUM(J131:J141)</f>
        <v>1685292</v>
      </c>
      <c r="K130" s="29">
        <f t="shared" si="13"/>
        <v>88483630.970000014</v>
      </c>
      <c r="L130" s="29">
        <f>+AGOSTO2021!N130</f>
        <v>58687659.020000003</v>
      </c>
      <c r="M130" s="29">
        <f>SUM(M131:M141)</f>
        <v>12836699</v>
      </c>
      <c r="N130" s="29">
        <f t="shared" si="14"/>
        <v>71524358.020000011</v>
      </c>
      <c r="O130" s="29">
        <f>+AGOSTO2021!Q130</f>
        <v>58549958.969999999</v>
      </c>
      <c r="P130" s="29">
        <f>SUM(P131:P141)</f>
        <v>7606148</v>
      </c>
      <c r="Q130" s="29">
        <f t="shared" si="15"/>
        <v>66156106.969999999</v>
      </c>
      <c r="R130" s="35">
        <f t="shared" si="10"/>
        <v>24521646.029999986</v>
      </c>
      <c r="S130" s="36">
        <f t="shared" si="11"/>
        <v>5368251.0500000119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+AGOSTO2021!K131</f>
        <v>6356000</v>
      </c>
      <c r="J131" s="38">
        <v>1320000</v>
      </c>
      <c r="K131" s="38">
        <f t="shared" si="13"/>
        <v>7676000</v>
      </c>
      <c r="L131" s="38">
        <f>+AGOSTO2021!N131</f>
        <v>6356000</v>
      </c>
      <c r="M131" s="38">
        <v>1320000</v>
      </c>
      <c r="N131" s="38">
        <f t="shared" si="14"/>
        <v>7676000</v>
      </c>
      <c r="O131" s="38">
        <f>+AGOSTO2021!Q131</f>
        <v>6356000</v>
      </c>
      <c r="P131" s="38">
        <v>1320000</v>
      </c>
      <c r="Q131" s="38">
        <f t="shared" si="15"/>
        <v>7676000</v>
      </c>
      <c r="R131" s="39">
        <f t="shared" si="10"/>
        <v>12324000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+AGOSTO2021!K132</f>
        <v>6325692.9500000002</v>
      </c>
      <c r="J132" s="38">
        <v>275210</v>
      </c>
      <c r="K132" s="38">
        <f t="shared" si="13"/>
        <v>6600902.9500000002</v>
      </c>
      <c r="L132" s="38">
        <f>+AGOSTO2021!N132</f>
        <v>6325693</v>
      </c>
      <c r="M132" s="38">
        <f>275210-137700</f>
        <v>137510</v>
      </c>
      <c r="N132" s="38">
        <f t="shared" si="14"/>
        <v>6463203</v>
      </c>
      <c r="O132" s="38">
        <f>+AGOSTO2021!Q132</f>
        <v>6187992.9500000002</v>
      </c>
      <c r="P132" s="38">
        <v>275210</v>
      </c>
      <c r="Q132" s="38">
        <f t="shared" si="15"/>
        <v>6463202.9500000002</v>
      </c>
      <c r="R132" s="39">
        <f t="shared" si="10"/>
        <v>399097.04999999981</v>
      </c>
      <c r="S132" s="40">
        <f t="shared" si="11"/>
        <v>4.9999999813735485E-2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+AGOSTO2021!K133</f>
        <v>3884850</v>
      </c>
      <c r="J133" s="38"/>
      <c r="K133" s="38">
        <f t="shared" si="13"/>
        <v>3884850</v>
      </c>
      <c r="L133" s="38">
        <f>+AGOSTO2021!N133</f>
        <v>3884850</v>
      </c>
      <c r="M133" s="38"/>
      <c r="N133" s="38">
        <f t="shared" si="14"/>
        <v>3884850</v>
      </c>
      <c r="O133" s="38">
        <f>+AGOSTO2021!Q133</f>
        <v>3884850</v>
      </c>
      <c r="P133" s="38"/>
      <c r="Q133" s="38">
        <f t="shared" si="15"/>
        <v>3884850</v>
      </c>
      <c r="R133" s="39">
        <f t="shared" si="10"/>
        <v>1115150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+AGOSTO2021!K134</f>
        <v>0</v>
      </c>
      <c r="J134" s="38"/>
      <c r="K134" s="38">
        <f t="shared" si="13"/>
        <v>0</v>
      </c>
      <c r="L134" s="38">
        <f>+AGOSTO2021!N134</f>
        <v>0</v>
      </c>
      <c r="M134" s="38"/>
      <c r="N134" s="38">
        <f t="shared" si="14"/>
        <v>0</v>
      </c>
      <c r="O134" s="38">
        <f>+AGOSTO2021!Q134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+AGOSTO2021!K135</f>
        <v>0</v>
      </c>
      <c r="J135" s="38"/>
      <c r="K135" s="38">
        <f t="shared" si="13"/>
        <v>0</v>
      </c>
      <c r="L135" s="38">
        <f>+AGOSTO2021!N135</f>
        <v>0</v>
      </c>
      <c r="M135" s="38"/>
      <c r="N135" s="38">
        <f t="shared" si="14"/>
        <v>0</v>
      </c>
      <c r="O135" s="38">
        <f>+AGOSTO2021!Q135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+AGOSTO2021!K136</f>
        <v>0</v>
      </c>
      <c r="J136" s="38"/>
      <c r="K136" s="38">
        <f t="shared" si="13"/>
        <v>0</v>
      </c>
      <c r="L136" s="38">
        <f>+AGOSTO2021!N136</f>
        <v>0</v>
      </c>
      <c r="M136" s="38"/>
      <c r="N136" s="38">
        <f t="shared" si="14"/>
        <v>0</v>
      </c>
      <c r="O136" s="38">
        <f>+AGOSTO2021!Q136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/>
      <c r="F137" s="38"/>
      <c r="G137" s="38"/>
      <c r="H137" s="64">
        <f t="shared" si="12"/>
        <v>68701072</v>
      </c>
      <c r="I137" s="38">
        <f>+AGOSTO2021!K137</f>
        <v>67701072</v>
      </c>
      <c r="J137" s="38"/>
      <c r="K137" s="38">
        <f t="shared" si="13"/>
        <v>67701072</v>
      </c>
      <c r="L137" s="38">
        <f>+AGOSTO2021!N137</f>
        <v>39590392</v>
      </c>
      <c r="M137" s="38">
        <f>11312612-23505</f>
        <v>11289107</v>
      </c>
      <c r="N137" s="38">
        <f t="shared" si="14"/>
        <v>50879499</v>
      </c>
      <c r="O137" s="38">
        <f>+AGOSTO2021!Q137</f>
        <v>39590392</v>
      </c>
      <c r="P137" s="38">
        <v>5920856</v>
      </c>
      <c r="Q137" s="38">
        <f t="shared" si="15"/>
        <v>45511248</v>
      </c>
      <c r="R137" s="39">
        <f t="shared" si="10"/>
        <v>1000000</v>
      </c>
      <c r="S137" s="40">
        <f t="shared" si="11"/>
        <v>5368251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+AGOSTO2021!K138</f>
        <v>0</v>
      </c>
      <c r="J138" s="38"/>
      <c r="K138" s="38">
        <f t="shared" si="13"/>
        <v>0</v>
      </c>
      <c r="L138" s="38">
        <f>+AGOSTO2021!N138</f>
        <v>0</v>
      </c>
      <c r="M138" s="38"/>
      <c r="N138" s="38">
        <f t="shared" si="14"/>
        <v>0</v>
      </c>
      <c r="O138" s="38">
        <f>+AGOSTO2021!Q138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+AGOSTO2021!K139</f>
        <v>2514224.02</v>
      </c>
      <c r="J139" s="38">
        <v>90082</v>
      </c>
      <c r="K139" s="38">
        <f t="shared" si="13"/>
        <v>2604306.02</v>
      </c>
      <c r="L139" s="38">
        <f>+AGOSTO2021!N139</f>
        <v>2514224.02</v>
      </c>
      <c r="M139" s="38">
        <v>90082</v>
      </c>
      <c r="N139" s="38">
        <f t="shared" si="14"/>
        <v>2604306.02</v>
      </c>
      <c r="O139" s="38">
        <f>+AGOSTO2021!Q139</f>
        <v>2514224.02</v>
      </c>
      <c r="P139" s="38">
        <v>90082</v>
      </c>
      <c r="Q139" s="38">
        <f t="shared" si="15"/>
        <v>2604306.02</v>
      </c>
      <c r="R139" s="39">
        <f t="shared" si="10"/>
        <v>1099898.98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+AGOSTO2021!K140</f>
        <v>0</v>
      </c>
      <c r="J140" s="38"/>
      <c r="K140" s="38">
        <f t="shared" si="13"/>
        <v>0</v>
      </c>
      <c r="L140" s="38">
        <f>+AGOSTO2021!N140</f>
        <v>0</v>
      </c>
      <c r="M140" s="38"/>
      <c r="N140" s="38">
        <f t="shared" si="14"/>
        <v>0</v>
      </c>
      <c r="O140" s="38">
        <f>+AGOSTO2021!Q140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+AGOSTO2021!K141</f>
        <v>16500</v>
      </c>
      <c r="J141" s="38"/>
      <c r="K141" s="38">
        <f t="shared" si="13"/>
        <v>16500</v>
      </c>
      <c r="L141" s="38">
        <f>+AGOSTO2021!N141</f>
        <v>16500</v>
      </c>
      <c r="M141" s="38"/>
      <c r="N141" s="38">
        <f t="shared" si="14"/>
        <v>16500</v>
      </c>
      <c r="O141" s="38">
        <f>+AGOSTO2021!Q141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+AGOSTO2021!K142</f>
        <v>5911321</v>
      </c>
      <c r="J142" s="29">
        <f>+J143</f>
        <v>0</v>
      </c>
      <c r="K142" s="29">
        <f t="shared" si="13"/>
        <v>5911321</v>
      </c>
      <c r="L142" s="29">
        <f>+AGOSTO2021!N142</f>
        <v>5911321</v>
      </c>
      <c r="M142" s="29">
        <f>+M143</f>
        <v>0</v>
      </c>
      <c r="N142" s="29">
        <f t="shared" si="14"/>
        <v>5911321</v>
      </c>
      <c r="O142" s="29">
        <f>+AGOSTO2021!Q142</f>
        <v>5911321</v>
      </c>
      <c r="P142" s="29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+AGOSTO2021!K143</f>
        <v>5911321</v>
      </c>
      <c r="J143" s="38"/>
      <c r="K143" s="38">
        <f t="shared" ref="K143:K206" si="20">+I143+J143</f>
        <v>5911321</v>
      </c>
      <c r="L143" s="38">
        <f>+AGOSTO2021!N143</f>
        <v>5911321</v>
      </c>
      <c r="M143" s="38"/>
      <c r="N143" s="38">
        <f t="shared" ref="N143:N206" si="21">+L143+M143</f>
        <v>5911321</v>
      </c>
      <c r="O143" s="38">
        <f>+AGOSTO2021!Q143</f>
        <v>5911321</v>
      </c>
      <c r="P143" s="38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239084941.14999998</v>
      </c>
      <c r="E144" s="29">
        <f>+E145+E158</f>
        <v>31242994</v>
      </c>
      <c r="F144" s="29">
        <f>+F145+F158</f>
        <v>0</v>
      </c>
      <c r="G144" s="29">
        <f>+G145+G158</f>
        <v>7000000</v>
      </c>
      <c r="H144" s="65">
        <f t="shared" si="19"/>
        <v>471132768.14999998</v>
      </c>
      <c r="I144" s="29">
        <f>+AGOSTO2021!K144</f>
        <v>315572066</v>
      </c>
      <c r="J144" s="29">
        <f>+J145+J158</f>
        <v>13706777.969999999</v>
      </c>
      <c r="K144" s="29">
        <f t="shared" si="20"/>
        <v>329278843.97000003</v>
      </c>
      <c r="L144" s="29">
        <f>+AGOSTO2021!N144</f>
        <v>169474776</v>
      </c>
      <c r="M144" s="29">
        <f>+M145+M158</f>
        <v>28172727.969999999</v>
      </c>
      <c r="N144" s="29">
        <f t="shared" si="21"/>
        <v>197647503.97</v>
      </c>
      <c r="O144" s="29">
        <f>+AGOSTO2021!Q144</f>
        <v>117553588</v>
      </c>
      <c r="P144" s="29">
        <f>+P145+P158</f>
        <v>23914127.969999999</v>
      </c>
      <c r="Q144" s="29">
        <f t="shared" si="22"/>
        <v>141467715.97</v>
      </c>
      <c r="R144" s="35">
        <f t="shared" si="17"/>
        <v>141853924.17999995</v>
      </c>
      <c r="S144" s="36">
        <f t="shared" si="18"/>
        <v>56179788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17816962</v>
      </c>
      <c r="F145" s="29">
        <f>+F146+F148</f>
        <v>0</v>
      </c>
      <c r="G145" s="29">
        <f>+G146+G148</f>
        <v>0</v>
      </c>
      <c r="H145" s="65">
        <f t="shared" si="19"/>
        <v>259339794.57999998</v>
      </c>
      <c r="I145" s="29">
        <f>+AGOSTO2021!K145</f>
        <v>181425188</v>
      </c>
      <c r="J145" s="29">
        <f>+J146+J148</f>
        <v>5504000</v>
      </c>
      <c r="K145" s="29">
        <f t="shared" si="20"/>
        <v>186929188</v>
      </c>
      <c r="L145" s="29">
        <f>+AGOSTO2021!N145</f>
        <v>94775198</v>
      </c>
      <c r="M145" s="29">
        <f>+M146+M148</f>
        <v>11784950</v>
      </c>
      <c r="N145" s="29">
        <f t="shared" si="21"/>
        <v>106560148</v>
      </c>
      <c r="O145" s="29">
        <f>+AGOSTO2021!Q145</f>
        <v>42854010</v>
      </c>
      <c r="P145" s="29">
        <f>+P146+P148</f>
        <v>11172000</v>
      </c>
      <c r="Q145" s="29">
        <f t="shared" si="22"/>
        <v>54026010</v>
      </c>
      <c r="R145" s="35">
        <f t="shared" si="17"/>
        <v>72410606.579999983</v>
      </c>
      <c r="S145" s="36">
        <f t="shared" si="18"/>
        <v>52534138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+AGOSTO2021!K146</f>
        <v>18240000</v>
      </c>
      <c r="J146" s="38"/>
      <c r="K146" s="38">
        <f t="shared" si="20"/>
        <v>18240000</v>
      </c>
      <c r="L146" s="38">
        <f>+AGOSTO2021!N146</f>
        <v>12851450</v>
      </c>
      <c r="M146" s="38"/>
      <c r="N146" s="38">
        <f t="shared" si="21"/>
        <v>12851450</v>
      </c>
      <c r="O146" s="38">
        <f>+AGOSTO2021!Q146</f>
        <v>12851450</v>
      </c>
      <c r="P146" s="38"/>
      <c r="Q146" s="38">
        <f t="shared" si="22"/>
        <v>12851450</v>
      </c>
      <c r="R146" s="39">
        <f t="shared" si="17"/>
        <v>9597550</v>
      </c>
      <c r="S146" s="40">
        <f t="shared" si="18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+AGOSTO2021!K147</f>
        <v>0</v>
      </c>
      <c r="J147" s="38"/>
      <c r="K147" s="38">
        <f t="shared" si="20"/>
        <v>0</v>
      </c>
      <c r="L147" s="38">
        <f>+AGOSTO2021!N147</f>
        <v>0</v>
      </c>
      <c r="M147" s="38"/>
      <c r="N147" s="38">
        <f t="shared" si="21"/>
        <v>0</v>
      </c>
      <c r="O147" s="38">
        <f>+AGOSTO2021!Q147</f>
        <v>0</v>
      </c>
      <c r="P147" s="38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16816962</v>
      </c>
      <c r="F148" s="38">
        <f>+F149+F150</f>
        <v>0</v>
      </c>
      <c r="G148" s="38">
        <f>+G149+G150</f>
        <v>0</v>
      </c>
      <c r="H148" s="64">
        <f t="shared" si="19"/>
        <v>231502244.57999998</v>
      </c>
      <c r="I148" s="38">
        <f>+AGOSTO2021!K148</f>
        <v>163185188</v>
      </c>
      <c r="J148" s="38">
        <f>+J149+J150</f>
        <v>5504000</v>
      </c>
      <c r="K148" s="38">
        <f t="shared" si="20"/>
        <v>168689188</v>
      </c>
      <c r="L148" s="38">
        <f>+AGOSTO2021!N148</f>
        <v>81923748</v>
      </c>
      <c r="M148" s="38">
        <f>+M149+M150</f>
        <v>11784950</v>
      </c>
      <c r="N148" s="38">
        <f t="shared" si="21"/>
        <v>93708698</v>
      </c>
      <c r="O148" s="38">
        <f>+AGOSTO2021!Q148</f>
        <v>30002560</v>
      </c>
      <c r="P148" s="38">
        <f>+P149+P150</f>
        <v>11172000</v>
      </c>
      <c r="Q148" s="38">
        <f t="shared" si="22"/>
        <v>41174560</v>
      </c>
      <c r="R148" s="39">
        <f t="shared" si="17"/>
        <v>62813056.579999983</v>
      </c>
      <c r="S148" s="40">
        <f t="shared" si="18"/>
        <v>52534138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/>
      <c r="F149" s="38"/>
      <c r="G149" s="38"/>
      <c r="H149" s="64">
        <f t="shared" si="19"/>
        <v>79779404</v>
      </c>
      <c r="I149" s="38">
        <f>+AGOSTO2021!K149</f>
        <v>51921188</v>
      </c>
      <c r="J149" s="38"/>
      <c r="K149" s="38">
        <f t="shared" si="20"/>
        <v>51921188</v>
      </c>
      <c r="L149" s="38">
        <f>+AGOSTO2021!N149</f>
        <v>51921188</v>
      </c>
      <c r="M149" s="38"/>
      <c r="N149" s="38">
        <f t="shared" si="21"/>
        <v>51921188</v>
      </c>
      <c r="O149" s="38">
        <f>+AGOSTO2021!Q149</f>
        <v>0</v>
      </c>
      <c r="P149" s="38"/>
      <c r="Q149" s="38">
        <f t="shared" si="22"/>
        <v>0</v>
      </c>
      <c r="R149" s="39">
        <f t="shared" si="17"/>
        <v>27858216</v>
      </c>
      <c r="S149" s="40">
        <f t="shared" si="18"/>
        <v>51921188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16816962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151722840.57999998</v>
      </c>
      <c r="I150" s="38">
        <f>+AGOSTO2021!K150</f>
        <v>111264000</v>
      </c>
      <c r="J150" s="38">
        <f>+J151+J152+J153+J154+J155+J156+J157</f>
        <v>5504000</v>
      </c>
      <c r="K150" s="38">
        <f t="shared" si="20"/>
        <v>116768000</v>
      </c>
      <c r="L150" s="38">
        <f>+AGOSTO2021!N150</f>
        <v>30002560</v>
      </c>
      <c r="M150" s="38">
        <f>+M151+M152+M153+M154+M155+M156+M157</f>
        <v>11784950</v>
      </c>
      <c r="N150" s="38">
        <f t="shared" si="21"/>
        <v>41787510</v>
      </c>
      <c r="O150" s="38">
        <f>+AGOSTO2021!Q150</f>
        <v>30002560</v>
      </c>
      <c r="P150" s="38">
        <f>+P151+P152+P153+P154+P155+P156+P157</f>
        <v>11172000</v>
      </c>
      <c r="Q150" s="38">
        <f t="shared" si="22"/>
        <v>41174560</v>
      </c>
      <c r="R150" s="39">
        <f t="shared" si="17"/>
        <v>34954840.579999983</v>
      </c>
      <c r="S150" s="40">
        <f t="shared" si="18"/>
        <v>612950</v>
      </c>
      <c r="U150" s="71" t="s">
        <v>390</v>
      </c>
      <c r="V150" s="115" t="s">
        <v>391</v>
      </c>
      <c r="X150" s="115" t="s">
        <v>392</v>
      </c>
      <c r="Y150" s="115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+AGOSTO2021!K151</f>
        <v>24800000</v>
      </c>
      <c r="J151" s="38"/>
      <c r="K151" s="38">
        <f t="shared" si="20"/>
        <v>24800000</v>
      </c>
      <c r="L151" s="38">
        <f>+AGOSTO2021!N151</f>
        <v>9874330</v>
      </c>
      <c r="M151" s="38">
        <v>3422000</v>
      </c>
      <c r="N151" s="38">
        <f t="shared" si="21"/>
        <v>13296330</v>
      </c>
      <c r="O151" s="38">
        <f>+AGOSTO2021!Q151</f>
        <v>9874330</v>
      </c>
      <c r="P151" s="38">
        <v>3422000</v>
      </c>
      <c r="Q151" s="38">
        <f t="shared" si="22"/>
        <v>13296330</v>
      </c>
      <c r="R151" s="39">
        <f t="shared" si="17"/>
        <v>11200000</v>
      </c>
      <c r="S151" s="40">
        <f t="shared" si="18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+AGOSTO2021!K152</f>
        <v>2000000</v>
      </c>
      <c r="J152" s="38"/>
      <c r="K152" s="38">
        <f t="shared" si="20"/>
        <v>2000000</v>
      </c>
      <c r="L152" s="38">
        <f>+AGOSTO2021!N152</f>
        <v>1998230</v>
      </c>
      <c r="M152" s="38"/>
      <c r="N152" s="38">
        <f t="shared" si="21"/>
        <v>1998230</v>
      </c>
      <c r="O152" s="38">
        <f>+AGOSTO2021!Q152</f>
        <v>1998230</v>
      </c>
      <c r="P152" s="38"/>
      <c r="Q152" s="38">
        <f t="shared" si="22"/>
        <v>1998230</v>
      </c>
      <c r="R152" s="39">
        <f t="shared" si="17"/>
        <v>4392962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+AGOSTO2021!K153</f>
        <v>5900000</v>
      </c>
      <c r="J153" s="38"/>
      <c r="K153" s="38">
        <f t="shared" si="20"/>
        <v>5900000</v>
      </c>
      <c r="L153" s="38">
        <f>+AGOSTO2021!N153</f>
        <v>0</v>
      </c>
      <c r="M153" s="38">
        <v>612950</v>
      </c>
      <c r="N153" s="38">
        <f t="shared" si="21"/>
        <v>612950</v>
      </c>
      <c r="O153" s="38">
        <f>+AGOSTO2021!Q153</f>
        <v>0</v>
      </c>
      <c r="P153" s="38"/>
      <c r="Q153" s="38">
        <f t="shared" si="22"/>
        <v>0</v>
      </c>
      <c r="R153" s="39">
        <f t="shared" si="17"/>
        <v>92428.580000000075</v>
      </c>
      <c r="S153" s="40">
        <f t="shared" si="18"/>
        <v>612950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>
        <v>14424000</v>
      </c>
      <c r="F154" s="38"/>
      <c r="G154" s="38"/>
      <c r="H154" s="64">
        <f t="shared" si="19"/>
        <v>99337450</v>
      </c>
      <c r="I154" s="38">
        <f>+AGOSTO2021!K154</f>
        <v>78564000</v>
      </c>
      <c r="J154" s="38">
        <v>5504000</v>
      </c>
      <c r="K154" s="38">
        <f t="shared" si="20"/>
        <v>84068000</v>
      </c>
      <c r="L154" s="38">
        <f>+AGOSTO2021!N154</f>
        <v>18130000</v>
      </c>
      <c r="M154" s="38">
        <v>7750000</v>
      </c>
      <c r="N154" s="38">
        <f t="shared" si="21"/>
        <v>25880000</v>
      </c>
      <c r="O154" s="38">
        <f>+AGOSTO2021!Q154</f>
        <v>18130000</v>
      </c>
      <c r="P154" s="38">
        <v>7750000</v>
      </c>
      <c r="Q154" s="38">
        <f t="shared" si="22"/>
        <v>25880000</v>
      </c>
      <c r="R154" s="39">
        <f t="shared" si="17"/>
        <v>15269450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+AGOSTO2021!K155</f>
        <v>0</v>
      </c>
      <c r="J155" s="38"/>
      <c r="K155" s="38">
        <f t="shared" si="20"/>
        <v>0</v>
      </c>
      <c r="L155" s="38">
        <f>+AGOSTO2021!N155</f>
        <v>0</v>
      </c>
      <c r="M155" s="38"/>
      <c r="N155" s="38">
        <f t="shared" si="21"/>
        <v>0</v>
      </c>
      <c r="O155" s="38">
        <f>+AGOSTO2021!Q155</f>
        <v>0</v>
      </c>
      <c r="P155" s="38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+AGOSTO2021!K156</f>
        <v>0</v>
      </c>
      <c r="J156" s="38"/>
      <c r="K156" s="38">
        <f t="shared" si="20"/>
        <v>0</v>
      </c>
      <c r="L156" s="38">
        <f>+AGOSTO2021!N156</f>
        <v>0</v>
      </c>
      <c r="M156" s="38"/>
      <c r="N156" s="38">
        <f t="shared" si="21"/>
        <v>0</v>
      </c>
      <c r="O156" s="38">
        <f>+AGOSTO2021!Q156</f>
        <v>0</v>
      </c>
      <c r="P156" s="38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+AGOSTO2021!K157</f>
        <v>0</v>
      </c>
      <c r="J157" s="38"/>
      <c r="K157" s="38">
        <f t="shared" si="20"/>
        <v>0</v>
      </c>
      <c r="L157" s="38">
        <f>+AGOSTO2021!N157</f>
        <v>0</v>
      </c>
      <c r="M157" s="38"/>
      <c r="N157" s="38">
        <f t="shared" si="21"/>
        <v>0</v>
      </c>
      <c r="O157" s="38">
        <f>+AGOSTO2021!Q157</f>
        <v>0</v>
      </c>
      <c r="P157" s="38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45562108.57</v>
      </c>
      <c r="E158" s="29">
        <f>+E159+E160</f>
        <v>13426032</v>
      </c>
      <c r="F158" s="29">
        <f>+F159+F160</f>
        <v>0</v>
      </c>
      <c r="G158" s="29">
        <f>+G159+G160</f>
        <v>7000000</v>
      </c>
      <c r="H158" s="65">
        <f t="shared" si="19"/>
        <v>211792973.56999999</v>
      </c>
      <c r="I158" s="29">
        <f>+AGOSTO2021!K158</f>
        <v>134146878</v>
      </c>
      <c r="J158" s="29">
        <f>+J159+J160</f>
        <v>8202777.9699999997</v>
      </c>
      <c r="K158" s="29">
        <f t="shared" si="20"/>
        <v>142349655.97</v>
      </c>
      <c r="L158" s="29">
        <f>+AGOSTO2021!N158</f>
        <v>74699578</v>
      </c>
      <c r="M158" s="29">
        <f>+M159+M160</f>
        <v>16387777.970000001</v>
      </c>
      <c r="N158" s="29">
        <f t="shared" si="21"/>
        <v>91087355.969999999</v>
      </c>
      <c r="O158" s="29">
        <f>+AGOSTO2021!Q158</f>
        <v>74699578</v>
      </c>
      <c r="P158" s="29">
        <f>+P159+P160</f>
        <v>12742127.970000001</v>
      </c>
      <c r="Q158" s="29">
        <f t="shared" si="22"/>
        <v>87441705.969999999</v>
      </c>
      <c r="R158" s="35">
        <f t="shared" si="17"/>
        <v>69443317.599999994</v>
      </c>
      <c r="S158" s="36">
        <f t="shared" si="18"/>
        <v>3645650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</f>
        <v>20854960</v>
      </c>
      <c r="E159" s="38"/>
      <c r="F159" s="38"/>
      <c r="G159" s="38">
        <v>1000000</v>
      </c>
      <c r="H159" s="64">
        <f t="shared" si="19"/>
        <v>88659793</v>
      </c>
      <c r="I159" s="38">
        <f>+AGOSTO2021!K159</f>
        <v>43440000</v>
      </c>
      <c r="J159" s="38">
        <v>2400000</v>
      </c>
      <c r="K159" s="38">
        <f t="shared" si="20"/>
        <v>45840000</v>
      </c>
      <c r="L159" s="38">
        <f>+AGOSTO2021!N159</f>
        <v>30238000</v>
      </c>
      <c r="M159" s="38">
        <v>3568200</v>
      </c>
      <c r="N159" s="38">
        <f t="shared" si="21"/>
        <v>33806200</v>
      </c>
      <c r="O159" s="38">
        <f>+AGOSTO2021!Q159</f>
        <v>30238000</v>
      </c>
      <c r="P159" s="38">
        <v>3568200</v>
      </c>
      <c r="Q159" s="38">
        <f t="shared" si="22"/>
        <v>33806200</v>
      </c>
      <c r="R159" s="39">
        <f t="shared" si="17"/>
        <v>42819793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24707148.57</v>
      </c>
      <c r="E160" s="38">
        <f>SUM(E161:E171)</f>
        <v>13426032</v>
      </c>
      <c r="F160" s="38">
        <f>SUM(F161:F171)</f>
        <v>0</v>
      </c>
      <c r="G160" s="38">
        <f>SUM(G161:G171)</f>
        <v>6000000</v>
      </c>
      <c r="H160" s="64">
        <f t="shared" si="19"/>
        <v>123133180.56999999</v>
      </c>
      <c r="I160" s="38">
        <f>+AGOSTO2021!K160</f>
        <v>90706878</v>
      </c>
      <c r="J160" s="38">
        <f>SUM(J161:J171)</f>
        <v>5802777.9699999997</v>
      </c>
      <c r="K160" s="38">
        <f t="shared" si="20"/>
        <v>96509655.969999999</v>
      </c>
      <c r="L160" s="38">
        <f>+AGOSTO2021!N160</f>
        <v>44461578</v>
      </c>
      <c r="M160" s="38">
        <f>SUM(M161:M171)</f>
        <v>12819577.970000001</v>
      </c>
      <c r="N160" s="38">
        <f t="shared" si="21"/>
        <v>57281155.969999999</v>
      </c>
      <c r="O160" s="38">
        <f>+AGOSTO2021!Q160</f>
        <v>44461578</v>
      </c>
      <c r="P160" s="38">
        <f>SUM(P161:P171)</f>
        <v>9173927.9700000007</v>
      </c>
      <c r="Q160" s="38">
        <f t="shared" si="22"/>
        <v>53635505.969999999</v>
      </c>
      <c r="R160" s="39">
        <f t="shared" si="17"/>
        <v>26623524.599999994</v>
      </c>
      <c r="S160" s="40">
        <f t="shared" si="18"/>
        <v>3645650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+AGOSTO2021!K161</f>
        <v>2869767</v>
      </c>
      <c r="J161" s="38"/>
      <c r="K161" s="38">
        <f t="shared" si="20"/>
        <v>2869767</v>
      </c>
      <c r="L161" s="38">
        <f>+AGOSTO2021!N161</f>
        <v>2869767</v>
      </c>
      <c r="M161" s="38"/>
      <c r="N161" s="38">
        <f t="shared" si="21"/>
        <v>2869767</v>
      </c>
      <c r="O161" s="38">
        <f>+AGOSTO2021!Q161</f>
        <v>2869767</v>
      </c>
      <c r="P161" s="38"/>
      <c r="Q161" s="38">
        <f t="shared" si="22"/>
        <v>2869767</v>
      </c>
      <c r="R161" s="39">
        <f t="shared" si="17"/>
        <v>6130233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+AGOSTO2021!K162</f>
        <v>9074260</v>
      </c>
      <c r="J162" s="38">
        <v>1565777.97</v>
      </c>
      <c r="K162" s="38">
        <f t="shared" si="20"/>
        <v>10640037.970000001</v>
      </c>
      <c r="L162" s="38">
        <f>+AGOSTO2021!N162</f>
        <v>9074260</v>
      </c>
      <c r="M162" s="38">
        <v>1565777.97</v>
      </c>
      <c r="N162" s="38">
        <f t="shared" si="21"/>
        <v>10640037.970000001</v>
      </c>
      <c r="O162" s="38">
        <f>+AGOSTO2021!Q162</f>
        <v>9074260</v>
      </c>
      <c r="P162" s="38">
        <v>1565777.97</v>
      </c>
      <c r="Q162" s="38">
        <f t="shared" si="22"/>
        <v>10640037.970000001</v>
      </c>
      <c r="R162" s="39">
        <f t="shared" si="17"/>
        <v>5671994.0299999993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/>
      <c r="F163" s="38"/>
      <c r="G163" s="38"/>
      <c r="H163" s="64">
        <f t="shared" si="19"/>
        <v>5000000</v>
      </c>
      <c r="I163" s="38">
        <f>+AGOSTO2021!K163</f>
        <v>756000</v>
      </c>
      <c r="J163" s="38"/>
      <c r="K163" s="38">
        <f t="shared" si="20"/>
        <v>756000</v>
      </c>
      <c r="L163" s="38">
        <f>+AGOSTO2021!N163</f>
        <v>756000</v>
      </c>
      <c r="M163" s="38"/>
      <c r="N163" s="38">
        <f t="shared" si="21"/>
        <v>756000</v>
      </c>
      <c r="O163" s="38">
        <f>+AGOSTO2021!Q163</f>
        <v>756000</v>
      </c>
      <c r="P163" s="38"/>
      <c r="Q163" s="38">
        <f t="shared" si="22"/>
        <v>756000</v>
      </c>
      <c r="R163" s="39">
        <f t="shared" si="17"/>
        <v>4244000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+AGOSTO2021!K164</f>
        <v>0</v>
      </c>
      <c r="J164" s="38"/>
      <c r="K164" s="38">
        <f t="shared" si="20"/>
        <v>0</v>
      </c>
      <c r="L164" s="38">
        <f>+AGOSTO2021!N164</f>
        <v>0</v>
      </c>
      <c r="M164" s="38"/>
      <c r="N164" s="38">
        <f t="shared" si="21"/>
        <v>0</v>
      </c>
      <c r="O164" s="38">
        <f>+AGOSTO2021!Q164</f>
        <v>0</v>
      </c>
      <c r="P164" s="38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+AGOSTO2021!K165</f>
        <v>0</v>
      </c>
      <c r="J165" s="38"/>
      <c r="K165" s="38">
        <f t="shared" si="20"/>
        <v>0</v>
      </c>
      <c r="L165" s="38">
        <f>+AGOSTO2021!N165</f>
        <v>0</v>
      </c>
      <c r="M165" s="38"/>
      <c r="N165" s="38">
        <f t="shared" si="21"/>
        <v>0</v>
      </c>
      <c r="O165" s="38">
        <f>+AGOSTO2021!Q165</f>
        <v>0</v>
      </c>
      <c r="P165" s="38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+AGOSTO2021!K166</f>
        <v>1729900</v>
      </c>
      <c r="J166" s="38">
        <v>400000</v>
      </c>
      <c r="K166" s="38">
        <f t="shared" si="20"/>
        <v>2129900</v>
      </c>
      <c r="L166" s="38">
        <f>+AGOSTO2021!N166</f>
        <v>1729900</v>
      </c>
      <c r="M166" s="38">
        <v>400000</v>
      </c>
      <c r="N166" s="38">
        <f t="shared" si="21"/>
        <v>2129900</v>
      </c>
      <c r="O166" s="38">
        <f>+AGOSTO2021!Q166</f>
        <v>1729900</v>
      </c>
      <c r="P166" s="38">
        <v>400000</v>
      </c>
      <c r="Q166" s="38">
        <f t="shared" si="22"/>
        <v>2129900</v>
      </c>
      <c r="R166" s="39">
        <f t="shared" si="17"/>
        <v>2870100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+AGOSTO2021!K167</f>
        <v>0</v>
      </c>
      <c r="J167" s="38"/>
      <c r="K167" s="38">
        <f t="shared" si="20"/>
        <v>0</v>
      </c>
      <c r="L167" s="38">
        <f>+AGOSTO2021!N167</f>
        <v>0</v>
      </c>
      <c r="M167" s="38"/>
      <c r="N167" s="38">
        <f t="shared" si="21"/>
        <v>0</v>
      </c>
      <c r="O167" s="38">
        <f>+AGOSTO2021!Q167</f>
        <v>0</v>
      </c>
      <c r="P167" s="38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+AGOSTO2021!K168</f>
        <v>0</v>
      </c>
      <c r="J168" s="38"/>
      <c r="K168" s="38">
        <f t="shared" si="20"/>
        <v>0</v>
      </c>
      <c r="L168" s="38">
        <f>+AGOSTO2021!N168</f>
        <v>0</v>
      </c>
      <c r="M168" s="38"/>
      <c r="N168" s="38">
        <f t="shared" si="21"/>
        <v>0</v>
      </c>
      <c r="O168" s="38">
        <f>+AGOSTO2021!Q168</f>
        <v>0</v>
      </c>
      <c r="P168" s="38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+AGOSTO2021!K169</f>
        <v>0</v>
      </c>
      <c r="J169" s="38"/>
      <c r="K169" s="38">
        <f t="shared" si="20"/>
        <v>0</v>
      </c>
      <c r="L169" s="38">
        <f>+AGOSTO2021!N169</f>
        <v>0</v>
      </c>
      <c r="M169" s="38"/>
      <c r="N169" s="38">
        <f t="shared" si="21"/>
        <v>0</v>
      </c>
      <c r="O169" s="38">
        <f>+AGOSTO2021!Q169</f>
        <v>0</v>
      </c>
      <c r="P169" s="38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+AGOSTO2021!K170</f>
        <v>0</v>
      </c>
      <c r="J170" s="38"/>
      <c r="K170" s="38">
        <f t="shared" si="20"/>
        <v>0</v>
      </c>
      <c r="L170" s="38">
        <f>+AGOSTO2021!N170</f>
        <v>0</v>
      </c>
      <c r="M170" s="38"/>
      <c r="N170" s="38">
        <f t="shared" si="21"/>
        <v>0</v>
      </c>
      <c r="O170" s="38">
        <f>+AGOSTO2021!Q170</f>
        <v>0</v>
      </c>
      <c r="P170" s="38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f>18000000+6707148.57</f>
        <v>24707148.57</v>
      </c>
      <c r="E171" s="38">
        <f>9000000+3114000</f>
        <v>12114000</v>
      </c>
      <c r="F171" s="38"/>
      <c r="G171" s="38">
        <v>5000000</v>
      </c>
      <c r="H171" s="64">
        <f t="shared" si="19"/>
        <v>86821148.569999993</v>
      </c>
      <c r="I171" s="38">
        <f>+AGOSTO2021!K171</f>
        <v>76276951</v>
      </c>
      <c r="J171" s="38">
        <v>3837000</v>
      </c>
      <c r="K171" s="38">
        <f t="shared" si="20"/>
        <v>80113951</v>
      </c>
      <c r="L171" s="38">
        <f>+AGOSTO2021!N171</f>
        <v>30031651</v>
      </c>
      <c r="M171" s="38">
        <f>7208150+3375000+270650</f>
        <v>10853800</v>
      </c>
      <c r="N171" s="38">
        <f t="shared" si="21"/>
        <v>40885451</v>
      </c>
      <c r="O171" s="38">
        <f>+AGOSTO2021!Q171</f>
        <v>30031651</v>
      </c>
      <c r="P171" s="38">
        <v>7208150</v>
      </c>
      <c r="Q171" s="38">
        <f t="shared" si="22"/>
        <v>37239801</v>
      </c>
      <c r="R171" s="39">
        <f t="shared" si="17"/>
        <v>6707197.5699999928</v>
      </c>
      <c r="S171" s="40">
        <f t="shared" si="18"/>
        <v>3645650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+AGOSTO2021!K172</f>
        <v>0</v>
      </c>
      <c r="J172" s="29"/>
      <c r="K172" s="29">
        <f t="shared" si="20"/>
        <v>0</v>
      </c>
      <c r="L172" s="29">
        <f>+AGOSTO2021!N172</f>
        <v>0</v>
      </c>
      <c r="M172" s="29"/>
      <c r="N172" s="29">
        <f t="shared" si="21"/>
        <v>0</v>
      </c>
      <c r="O172" s="29">
        <f>+AGOSTO2021!Q172</f>
        <v>0</v>
      </c>
      <c r="P172" s="29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+AGOSTO2021!K173</f>
        <v>0</v>
      </c>
      <c r="J173" s="29">
        <f>+J174+J178+J181</f>
        <v>0</v>
      </c>
      <c r="K173" s="29">
        <f t="shared" si="20"/>
        <v>0</v>
      </c>
      <c r="L173" s="29">
        <f>+AGOSTO2021!N173</f>
        <v>0</v>
      </c>
      <c r="M173" s="29">
        <f>+M174+M178+M181</f>
        <v>0</v>
      </c>
      <c r="N173" s="29">
        <f t="shared" si="21"/>
        <v>0</v>
      </c>
      <c r="O173" s="29">
        <f>+AGOSTO2021!Q173</f>
        <v>0</v>
      </c>
      <c r="P173" s="29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+AGOSTO2021!K174</f>
        <v>0</v>
      </c>
      <c r="J174" s="29">
        <f>SUM(J175:J177)</f>
        <v>0</v>
      </c>
      <c r="K174" s="29">
        <f t="shared" si="20"/>
        <v>0</v>
      </c>
      <c r="L174" s="29">
        <f>+AGOSTO2021!N174</f>
        <v>0</v>
      </c>
      <c r="M174" s="29">
        <f>SUM(M175:M177)</f>
        <v>0</v>
      </c>
      <c r="N174" s="29">
        <f t="shared" si="21"/>
        <v>0</v>
      </c>
      <c r="O174" s="29">
        <f>+AGOSTO2021!Q174</f>
        <v>0</v>
      </c>
      <c r="P174" s="29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+AGOSTO2021!K175</f>
        <v>0</v>
      </c>
      <c r="J175" s="38"/>
      <c r="K175" s="38">
        <f t="shared" si="20"/>
        <v>0</v>
      </c>
      <c r="L175" s="38">
        <f>+AGOSTO2021!N175</f>
        <v>0</v>
      </c>
      <c r="M175" s="38"/>
      <c r="N175" s="38">
        <f t="shared" si="21"/>
        <v>0</v>
      </c>
      <c r="O175" s="38">
        <f>+AGOSTO2021!Q175</f>
        <v>0</v>
      </c>
      <c r="P175" s="38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+AGOSTO2021!K176</f>
        <v>0</v>
      </c>
      <c r="J176" s="38"/>
      <c r="K176" s="38">
        <f t="shared" si="20"/>
        <v>0</v>
      </c>
      <c r="L176" s="38">
        <f>+AGOSTO2021!N176</f>
        <v>0</v>
      </c>
      <c r="M176" s="38"/>
      <c r="N176" s="38">
        <f t="shared" si="21"/>
        <v>0</v>
      </c>
      <c r="O176" s="38">
        <f>+AGOSTO2021!Q176</f>
        <v>0</v>
      </c>
      <c r="P176" s="38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+AGOSTO2021!K177</f>
        <v>0</v>
      </c>
      <c r="J177" s="38"/>
      <c r="K177" s="38">
        <f t="shared" si="20"/>
        <v>0</v>
      </c>
      <c r="L177" s="38">
        <f>+AGOSTO2021!N177</f>
        <v>0</v>
      </c>
      <c r="M177" s="38"/>
      <c r="N177" s="38">
        <f t="shared" si="21"/>
        <v>0</v>
      </c>
      <c r="O177" s="38">
        <f>+AGOSTO2021!Q177</f>
        <v>0</v>
      </c>
      <c r="P177" s="38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+AGOSTO2021!K178</f>
        <v>0</v>
      </c>
      <c r="J178" s="29">
        <f>+J179+J180</f>
        <v>0</v>
      </c>
      <c r="K178" s="29">
        <f t="shared" si="20"/>
        <v>0</v>
      </c>
      <c r="L178" s="29">
        <f>+AGOSTO2021!N178</f>
        <v>0</v>
      </c>
      <c r="M178" s="29">
        <f>+M179+M180</f>
        <v>0</v>
      </c>
      <c r="N178" s="29">
        <f t="shared" si="21"/>
        <v>0</v>
      </c>
      <c r="O178" s="29">
        <f>+AGOSTO2021!Q178</f>
        <v>0</v>
      </c>
      <c r="P178" s="29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+AGOSTO2021!K179</f>
        <v>0</v>
      </c>
      <c r="J179" s="38"/>
      <c r="K179" s="38">
        <f t="shared" si="20"/>
        <v>0</v>
      </c>
      <c r="L179" s="38">
        <f>+AGOSTO2021!N179</f>
        <v>0</v>
      </c>
      <c r="M179" s="38"/>
      <c r="N179" s="38">
        <f t="shared" si="21"/>
        <v>0</v>
      </c>
      <c r="O179" s="38">
        <f>+AGOSTO2021!Q179</f>
        <v>0</v>
      </c>
      <c r="P179" s="38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+AGOSTO2021!K180</f>
        <v>0</v>
      </c>
      <c r="J180" s="38"/>
      <c r="K180" s="38">
        <f t="shared" si="20"/>
        <v>0</v>
      </c>
      <c r="L180" s="38">
        <f>+AGOSTO2021!N180</f>
        <v>0</v>
      </c>
      <c r="M180" s="38"/>
      <c r="N180" s="38">
        <f t="shared" si="21"/>
        <v>0</v>
      </c>
      <c r="O180" s="38">
        <f>+AGOSTO2021!Q180</f>
        <v>0</v>
      </c>
      <c r="P180" s="38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+AGOSTO2021!K181</f>
        <v>0</v>
      </c>
      <c r="J181" s="29">
        <f>+J182+J183</f>
        <v>0</v>
      </c>
      <c r="K181" s="29">
        <f t="shared" si="20"/>
        <v>0</v>
      </c>
      <c r="L181" s="29">
        <f>+AGOSTO2021!N181</f>
        <v>0</v>
      </c>
      <c r="M181" s="29">
        <f>+M182+M183</f>
        <v>0</v>
      </c>
      <c r="N181" s="29">
        <f t="shared" si="21"/>
        <v>0</v>
      </c>
      <c r="O181" s="29">
        <f>+AGOSTO2021!Q181</f>
        <v>0</v>
      </c>
      <c r="P181" s="29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+AGOSTO2021!K182</f>
        <v>0</v>
      </c>
      <c r="J182" s="38"/>
      <c r="K182" s="38">
        <f t="shared" si="20"/>
        <v>0</v>
      </c>
      <c r="L182" s="38">
        <f>+AGOSTO2021!N182</f>
        <v>0</v>
      </c>
      <c r="M182" s="38"/>
      <c r="N182" s="38">
        <f t="shared" si="21"/>
        <v>0</v>
      </c>
      <c r="O182" s="38">
        <f>+AGOSTO2021!Q182</f>
        <v>0</v>
      </c>
      <c r="P182" s="38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+AGOSTO2021!K183</f>
        <v>0</v>
      </c>
      <c r="J183" s="38"/>
      <c r="K183" s="38">
        <f t="shared" si="20"/>
        <v>0</v>
      </c>
      <c r="L183" s="38">
        <f>+AGOSTO2021!N183</f>
        <v>0</v>
      </c>
      <c r="M183" s="38"/>
      <c r="N183" s="38">
        <f t="shared" si="21"/>
        <v>0</v>
      </c>
      <c r="O183" s="38">
        <f>+AGOSTO2021!Q183</f>
        <v>0</v>
      </c>
      <c r="P183" s="38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0</v>
      </c>
      <c r="F184" s="29">
        <f>+F185+F188</f>
        <v>0</v>
      </c>
      <c r="G184" s="29">
        <f>+G185+G188</f>
        <v>7030500</v>
      </c>
      <c r="H184" s="65">
        <f t="shared" si="19"/>
        <v>306252771</v>
      </c>
      <c r="I184" s="29">
        <f>+AGOSTO2021!K184</f>
        <v>174985680</v>
      </c>
      <c r="J184" s="29">
        <f>+J185+J188</f>
        <v>0</v>
      </c>
      <c r="K184" s="29">
        <f t="shared" si="20"/>
        <v>174985680</v>
      </c>
      <c r="L184" s="29">
        <f>+AGOSTO2021!N184</f>
        <v>128365475</v>
      </c>
      <c r="M184" s="29">
        <f>+M185+M188</f>
        <v>3424000</v>
      </c>
      <c r="N184" s="29">
        <f t="shared" si="21"/>
        <v>131789475</v>
      </c>
      <c r="O184" s="29">
        <f>+AGOSTO2021!Q184</f>
        <v>128365475</v>
      </c>
      <c r="P184" s="29">
        <f>+P185+P188</f>
        <v>3424000</v>
      </c>
      <c r="Q184" s="29">
        <f t="shared" si="22"/>
        <v>131789475</v>
      </c>
      <c r="R184" s="35">
        <f t="shared" si="17"/>
        <v>131267091</v>
      </c>
      <c r="S184" s="36">
        <f t="shared" si="18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6000000</v>
      </c>
      <c r="H185" s="65">
        <f t="shared" si="19"/>
        <v>66394271</v>
      </c>
      <c r="I185" s="29">
        <f>+AGOSTO2021!K185</f>
        <v>26068800</v>
      </c>
      <c r="J185" s="29">
        <f>J186</f>
        <v>0</v>
      </c>
      <c r="K185" s="29">
        <f t="shared" si="20"/>
        <v>26068800</v>
      </c>
      <c r="L185" s="29">
        <f>+AGOSTO2021!N185</f>
        <v>5598103</v>
      </c>
      <c r="M185" s="29">
        <f>M186</f>
        <v>0</v>
      </c>
      <c r="N185" s="29">
        <f t="shared" si="21"/>
        <v>5598103</v>
      </c>
      <c r="O185" s="29">
        <f>+AGOSTO2021!Q185</f>
        <v>5598103</v>
      </c>
      <c r="P185" s="29">
        <f>P186</f>
        <v>0</v>
      </c>
      <c r="Q185" s="29">
        <f t="shared" si="22"/>
        <v>5598103</v>
      </c>
      <c r="R185" s="35">
        <f t="shared" si="17"/>
        <v>40325471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6000000</v>
      </c>
      <c r="H186" s="65">
        <f t="shared" si="19"/>
        <v>66394271</v>
      </c>
      <c r="I186" s="29">
        <f>+AGOSTO2021!K186</f>
        <v>26068800</v>
      </c>
      <c r="J186" s="29">
        <f>+J187</f>
        <v>0</v>
      </c>
      <c r="K186" s="29">
        <f t="shared" si="20"/>
        <v>26068800</v>
      </c>
      <c r="L186" s="29">
        <f>+AGOSTO2021!N186</f>
        <v>5598103</v>
      </c>
      <c r="M186" s="29">
        <f>+M187</f>
        <v>0</v>
      </c>
      <c r="N186" s="29">
        <f t="shared" si="21"/>
        <v>5598103</v>
      </c>
      <c r="O186" s="29">
        <f>+AGOSTO2021!Q186</f>
        <v>5598103</v>
      </c>
      <c r="P186" s="29">
        <f>+P187</f>
        <v>0</v>
      </c>
      <c r="Q186" s="29">
        <f t="shared" si="22"/>
        <v>5598103</v>
      </c>
      <c r="R186" s="35">
        <f t="shared" si="17"/>
        <v>40325471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v>6000000</v>
      </c>
      <c r="H187" s="64">
        <f t="shared" si="19"/>
        <v>66394271</v>
      </c>
      <c r="I187" s="38">
        <f>+AGOSTO2021!K187</f>
        <v>26068800</v>
      </c>
      <c r="J187" s="38"/>
      <c r="K187" s="38">
        <f t="shared" si="20"/>
        <v>26068800</v>
      </c>
      <c r="L187" s="38">
        <f>+AGOSTO2021!N187</f>
        <v>5598103</v>
      </c>
      <c r="M187" s="38"/>
      <c r="N187" s="38">
        <f t="shared" si="21"/>
        <v>5598103</v>
      </c>
      <c r="O187" s="38">
        <f>+AGOSTO2021!Q187</f>
        <v>5598103</v>
      </c>
      <c r="P187" s="38"/>
      <c r="Q187" s="38">
        <f t="shared" si="22"/>
        <v>5598103</v>
      </c>
      <c r="R187" s="39">
        <f t="shared" si="17"/>
        <v>40325471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0</v>
      </c>
      <c r="F188" s="29">
        <f>+F189+F195</f>
        <v>0</v>
      </c>
      <c r="G188" s="29">
        <f>+G189+G195</f>
        <v>1030500</v>
      </c>
      <c r="H188" s="65">
        <f t="shared" si="19"/>
        <v>239858500</v>
      </c>
      <c r="I188" s="29">
        <f>+AGOSTO2021!K188</f>
        <v>148916880</v>
      </c>
      <c r="J188" s="29">
        <f>+J189+J195</f>
        <v>0</v>
      </c>
      <c r="K188" s="29">
        <f t="shared" si="20"/>
        <v>148916880</v>
      </c>
      <c r="L188" s="29">
        <f>+AGOSTO2021!N188</f>
        <v>122767372</v>
      </c>
      <c r="M188" s="29">
        <f>+M189+M195</f>
        <v>3424000</v>
      </c>
      <c r="N188" s="29">
        <f t="shared" si="21"/>
        <v>126191372</v>
      </c>
      <c r="O188" s="29">
        <f>+AGOSTO2021!Q188</f>
        <v>122767372</v>
      </c>
      <c r="P188" s="29">
        <f>+P189+P195</f>
        <v>3424000</v>
      </c>
      <c r="Q188" s="29">
        <f t="shared" si="22"/>
        <v>126191372</v>
      </c>
      <c r="R188" s="35">
        <f t="shared" si="17"/>
        <v>90941620</v>
      </c>
      <c r="S188" s="36">
        <f t="shared" si="18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0</v>
      </c>
      <c r="F189" s="38">
        <f>SUM(F190:F194)</f>
        <v>0</v>
      </c>
      <c r="G189" s="38">
        <f>SUM(G190:G194)</f>
        <v>1030500</v>
      </c>
      <c r="H189" s="64">
        <f t="shared" si="19"/>
        <v>239858500</v>
      </c>
      <c r="I189" s="38">
        <f>+AGOSTO2021!K189</f>
        <v>148916880</v>
      </c>
      <c r="J189" s="38">
        <f>SUM(J190:J194)</f>
        <v>0</v>
      </c>
      <c r="K189" s="38">
        <f t="shared" si="20"/>
        <v>148916880</v>
      </c>
      <c r="L189" s="38">
        <f>+AGOSTO2021!N189</f>
        <v>122767372</v>
      </c>
      <c r="M189" s="38">
        <f>SUM(M190:M194)</f>
        <v>3424000</v>
      </c>
      <c r="N189" s="38">
        <f t="shared" si="21"/>
        <v>126191372</v>
      </c>
      <c r="O189" s="38">
        <f>+AGOSTO2021!Q189</f>
        <v>122767372</v>
      </c>
      <c r="P189" s="38">
        <f>SUM(P190:P194)</f>
        <v>3424000</v>
      </c>
      <c r="Q189" s="38">
        <f t="shared" si="22"/>
        <v>126191372</v>
      </c>
      <c r="R189" s="39">
        <f t="shared" si="17"/>
        <v>90941620</v>
      </c>
      <c r="S189" s="40">
        <f t="shared" si="18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+AGOSTO2021!K190</f>
        <v>69963065</v>
      </c>
      <c r="J190" s="38"/>
      <c r="K190" s="38">
        <f t="shared" si="20"/>
        <v>69963065</v>
      </c>
      <c r="L190" s="38">
        <f>+AGOSTO2021!N190</f>
        <v>63875031</v>
      </c>
      <c r="M190" s="38">
        <v>3424000</v>
      </c>
      <c r="N190" s="38">
        <f t="shared" si="21"/>
        <v>67299031</v>
      </c>
      <c r="O190" s="38">
        <f>+AGOSTO2021!Q190</f>
        <v>63875031</v>
      </c>
      <c r="P190" s="38">
        <v>3424000</v>
      </c>
      <c r="Q190" s="38">
        <f t="shared" si="22"/>
        <v>67299031</v>
      </c>
      <c r="R190" s="39">
        <f t="shared" si="17"/>
        <v>41036935</v>
      </c>
      <c r="S190" s="40">
        <f t="shared" si="18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v>1030500</v>
      </c>
      <c r="H191" s="64">
        <f t="shared" si="19"/>
        <v>88969500</v>
      </c>
      <c r="I191" s="38">
        <f>+AGOSTO2021!K191</f>
        <v>52574000</v>
      </c>
      <c r="J191" s="38"/>
      <c r="K191" s="38">
        <f t="shared" si="20"/>
        <v>52574000</v>
      </c>
      <c r="L191" s="38">
        <f>+AGOSTO2021!N191</f>
        <v>38062278</v>
      </c>
      <c r="M191" s="38"/>
      <c r="N191" s="38">
        <f t="shared" si="21"/>
        <v>38062278</v>
      </c>
      <c r="O191" s="38">
        <f>+AGOSTO2021!Q191</f>
        <v>38062278</v>
      </c>
      <c r="P191" s="38"/>
      <c r="Q191" s="38">
        <f t="shared" si="22"/>
        <v>38062278</v>
      </c>
      <c r="R191" s="39">
        <f t="shared" si="17"/>
        <v>36395500</v>
      </c>
      <c r="S191" s="40">
        <f t="shared" si="18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/>
      <c r="F192" s="38"/>
      <c r="G192" s="38"/>
      <c r="H192" s="64">
        <f t="shared" si="19"/>
        <v>39889000</v>
      </c>
      <c r="I192" s="38">
        <f>+AGOSTO2021!K192</f>
        <v>26379815</v>
      </c>
      <c r="J192" s="38"/>
      <c r="K192" s="38">
        <f t="shared" si="20"/>
        <v>26379815</v>
      </c>
      <c r="L192" s="38">
        <f>+AGOSTO2021!N192</f>
        <v>20830063</v>
      </c>
      <c r="M192" s="38"/>
      <c r="N192" s="38">
        <f t="shared" si="21"/>
        <v>20830063</v>
      </c>
      <c r="O192" s="38">
        <f>+AGOSTO2021!Q192</f>
        <v>20830063</v>
      </c>
      <c r="P192" s="38"/>
      <c r="Q192" s="38">
        <f t="shared" si="22"/>
        <v>20830063</v>
      </c>
      <c r="R192" s="39">
        <f t="shared" si="17"/>
        <v>13509185</v>
      </c>
      <c r="S192" s="40">
        <f t="shared" si="18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+AGOSTO2021!K193</f>
        <v>0</v>
      </c>
      <c r="J193" s="38"/>
      <c r="K193" s="38">
        <f t="shared" si="20"/>
        <v>0</v>
      </c>
      <c r="L193" s="38">
        <f>+AGOSTO2021!N193</f>
        <v>0</v>
      </c>
      <c r="M193" s="38"/>
      <c r="N193" s="38">
        <f t="shared" si="21"/>
        <v>0</v>
      </c>
      <c r="O193" s="38">
        <f>+AGOSTO2021!Q193</f>
        <v>0</v>
      </c>
      <c r="P193" s="38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+AGOSTO2021!K194</f>
        <v>0</v>
      </c>
      <c r="J194" s="38"/>
      <c r="K194" s="38">
        <f t="shared" si="20"/>
        <v>0</v>
      </c>
      <c r="L194" s="38">
        <f>+AGOSTO2021!N194</f>
        <v>0</v>
      </c>
      <c r="M194" s="38"/>
      <c r="N194" s="38">
        <f t="shared" si="21"/>
        <v>0</v>
      </c>
      <c r="O194" s="38">
        <f>+AGOSTO2021!Q194</f>
        <v>0</v>
      </c>
      <c r="P194" s="38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+AGOSTO2021!K195</f>
        <v>0</v>
      </c>
      <c r="J195" s="38">
        <f>+J196</f>
        <v>0</v>
      </c>
      <c r="K195" s="38">
        <f t="shared" si="20"/>
        <v>0</v>
      </c>
      <c r="L195" s="38">
        <f>+AGOSTO2021!N195</f>
        <v>0</v>
      </c>
      <c r="M195" s="38">
        <f>+M196</f>
        <v>0</v>
      </c>
      <c r="N195" s="38">
        <f t="shared" si="21"/>
        <v>0</v>
      </c>
      <c r="O195" s="38">
        <f>+AGOSTO2021!Q195</f>
        <v>0</v>
      </c>
      <c r="P195" s="38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+AGOSTO2021!K196</f>
        <v>0</v>
      </c>
      <c r="J196" s="38"/>
      <c r="K196" s="38">
        <f t="shared" si="20"/>
        <v>0</v>
      </c>
      <c r="L196" s="38">
        <f>+AGOSTO2021!N196</f>
        <v>0</v>
      </c>
      <c r="M196" s="38"/>
      <c r="N196" s="38">
        <f t="shared" si="21"/>
        <v>0</v>
      </c>
      <c r="O196" s="38">
        <f>+AGOSTO2021!Q196</f>
        <v>0</v>
      </c>
      <c r="P196" s="38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+AGOSTO2021!K197</f>
        <v>0</v>
      </c>
      <c r="J197" s="29">
        <f>+J198+J201</f>
        <v>0</v>
      </c>
      <c r="K197" s="29">
        <f t="shared" si="20"/>
        <v>0</v>
      </c>
      <c r="L197" s="29">
        <f>+AGOSTO2021!N197</f>
        <v>0</v>
      </c>
      <c r="M197" s="29">
        <f>+M198+M201</f>
        <v>0</v>
      </c>
      <c r="N197" s="29">
        <f t="shared" si="21"/>
        <v>0</v>
      </c>
      <c r="O197" s="29">
        <f>+AGOSTO2021!Q197</f>
        <v>0</v>
      </c>
      <c r="P197" s="29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+AGOSTO2021!K198</f>
        <v>0</v>
      </c>
      <c r="J198" s="29">
        <f>+J199+J200</f>
        <v>0</v>
      </c>
      <c r="K198" s="29">
        <f t="shared" si="20"/>
        <v>0</v>
      </c>
      <c r="L198" s="29">
        <f>+AGOSTO2021!N198</f>
        <v>0</v>
      </c>
      <c r="M198" s="29">
        <f>+M199+M200</f>
        <v>0</v>
      </c>
      <c r="N198" s="29">
        <f t="shared" si="21"/>
        <v>0</v>
      </c>
      <c r="O198" s="29">
        <f>+AGOSTO2021!Q198</f>
        <v>0</v>
      </c>
      <c r="P198" s="29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+AGOSTO2021!K199</f>
        <v>0</v>
      </c>
      <c r="J199" s="38"/>
      <c r="K199" s="38">
        <f t="shared" si="20"/>
        <v>0</v>
      </c>
      <c r="L199" s="38">
        <f>+AGOSTO2021!N199</f>
        <v>0</v>
      </c>
      <c r="M199" s="38"/>
      <c r="N199" s="38">
        <f t="shared" si="21"/>
        <v>0</v>
      </c>
      <c r="O199" s="38">
        <f>+AGOSTO2021!Q199</f>
        <v>0</v>
      </c>
      <c r="P199" s="38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+AGOSTO2021!K200</f>
        <v>0</v>
      </c>
      <c r="J200" s="38"/>
      <c r="K200" s="38">
        <f t="shared" si="20"/>
        <v>0</v>
      </c>
      <c r="L200" s="38">
        <f>+AGOSTO2021!N200</f>
        <v>0</v>
      </c>
      <c r="M200" s="38"/>
      <c r="N200" s="38">
        <f t="shared" si="21"/>
        <v>0</v>
      </c>
      <c r="O200" s="38">
        <f>+AGOSTO2021!Q200</f>
        <v>0</v>
      </c>
      <c r="P200" s="38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+AGOSTO2021!K201</f>
        <v>0</v>
      </c>
      <c r="J201" s="29">
        <f>+J202+J203</f>
        <v>0</v>
      </c>
      <c r="K201" s="29">
        <f t="shared" si="20"/>
        <v>0</v>
      </c>
      <c r="L201" s="29">
        <f>+AGOSTO2021!N201</f>
        <v>0</v>
      </c>
      <c r="M201" s="29">
        <f>+M202+M203</f>
        <v>0</v>
      </c>
      <c r="N201" s="29">
        <f t="shared" si="21"/>
        <v>0</v>
      </c>
      <c r="O201" s="29">
        <f>+AGOSTO2021!Q201</f>
        <v>0</v>
      </c>
      <c r="P201" s="29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+AGOSTO2021!K202</f>
        <v>0</v>
      </c>
      <c r="J202" s="38"/>
      <c r="K202" s="38">
        <f t="shared" si="20"/>
        <v>0</v>
      </c>
      <c r="L202" s="38">
        <f>+AGOSTO2021!N202</f>
        <v>0</v>
      </c>
      <c r="M202" s="38"/>
      <c r="N202" s="38">
        <f t="shared" si="21"/>
        <v>0</v>
      </c>
      <c r="O202" s="38">
        <f>+AGOSTO2021!Q202</f>
        <v>0</v>
      </c>
      <c r="P202" s="38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+AGOSTO2021!K203</f>
        <v>0</v>
      </c>
      <c r="J203" s="38"/>
      <c r="K203" s="38">
        <f t="shared" si="20"/>
        <v>0</v>
      </c>
      <c r="L203" s="38">
        <f>+AGOSTO2021!N203</f>
        <v>0</v>
      </c>
      <c r="M203" s="38"/>
      <c r="N203" s="38">
        <f t="shared" si="21"/>
        <v>0</v>
      </c>
      <c r="O203" s="38">
        <f>+AGOSTO2021!Q203</f>
        <v>0</v>
      </c>
      <c r="P203" s="38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0</v>
      </c>
      <c r="I204" s="29">
        <f>+AGOSTO2021!K204</f>
        <v>0</v>
      </c>
      <c r="J204" s="29">
        <f>J205+J208</f>
        <v>0</v>
      </c>
      <c r="K204" s="29">
        <f t="shared" si="20"/>
        <v>0</v>
      </c>
      <c r="L204" s="29">
        <f>+AGOSTO2021!N204</f>
        <v>0</v>
      </c>
      <c r="M204" s="29">
        <f>M205+M208</f>
        <v>0</v>
      </c>
      <c r="N204" s="29">
        <f t="shared" si="21"/>
        <v>0</v>
      </c>
      <c r="O204" s="29">
        <f>+AGOSTO2021!Q204</f>
        <v>0</v>
      </c>
      <c r="P204" s="29">
        <f>P205+P208</f>
        <v>0</v>
      </c>
      <c r="Q204" s="29">
        <f t="shared" si="22"/>
        <v>0</v>
      </c>
      <c r="R204" s="35">
        <f t="shared" si="17"/>
        <v>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0</v>
      </c>
      <c r="I205" s="29">
        <f>+AGOSTO2021!K205</f>
        <v>0</v>
      </c>
      <c r="J205" s="29">
        <f>+J206</f>
        <v>0</v>
      </c>
      <c r="K205" s="29">
        <f t="shared" si="20"/>
        <v>0</v>
      </c>
      <c r="L205" s="29">
        <f>+AGOSTO2021!N205</f>
        <v>0</v>
      </c>
      <c r="M205" s="29">
        <f>+M206</f>
        <v>0</v>
      </c>
      <c r="N205" s="29">
        <f t="shared" si="21"/>
        <v>0</v>
      </c>
      <c r="O205" s="29">
        <f>+AGOSTO2021!Q205</f>
        <v>0</v>
      </c>
      <c r="P205" s="29">
        <f>+P206</f>
        <v>0</v>
      </c>
      <c r="Q205" s="29">
        <f t="shared" si="22"/>
        <v>0</v>
      </c>
      <c r="R205" s="35">
        <f t="shared" si="17"/>
        <v>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0</v>
      </c>
      <c r="I206" s="29">
        <f>+AGOSTO2021!K206</f>
        <v>0</v>
      </c>
      <c r="J206" s="29">
        <f>+J207</f>
        <v>0</v>
      </c>
      <c r="K206" s="29">
        <f t="shared" si="20"/>
        <v>0</v>
      </c>
      <c r="L206" s="29">
        <f>+AGOSTO2021!N206</f>
        <v>0</v>
      </c>
      <c r="M206" s="29">
        <f>+M207</f>
        <v>0</v>
      </c>
      <c r="N206" s="29">
        <f t="shared" si="21"/>
        <v>0</v>
      </c>
      <c r="O206" s="29">
        <f>+AGOSTO2021!Q206</f>
        <v>0</v>
      </c>
      <c r="P206" s="29">
        <f>+P207</f>
        <v>0</v>
      </c>
      <c r="Q206" s="29">
        <f t="shared" si="22"/>
        <v>0</v>
      </c>
      <c r="R206" s="35">
        <f t="shared" ref="R206:R226" si="24">+H206-K206</f>
        <v>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0</v>
      </c>
      <c r="I207" s="38">
        <f>+AGOSTO2021!K207</f>
        <v>0</v>
      </c>
      <c r="J207" s="38">
        <v>0</v>
      </c>
      <c r="K207" s="38">
        <f t="shared" ref="K207:K226" si="27">+I207+J207</f>
        <v>0</v>
      </c>
      <c r="L207" s="38">
        <f>+AGOSTO2021!N207</f>
        <v>0</v>
      </c>
      <c r="M207" s="38">
        <v>0</v>
      </c>
      <c r="N207" s="38">
        <f t="shared" ref="N207:N226" si="28">+L207+M207</f>
        <v>0</v>
      </c>
      <c r="O207" s="38">
        <f>+AGOSTO2021!Q207</f>
        <v>0</v>
      </c>
      <c r="P207" s="38">
        <v>0</v>
      </c>
      <c r="Q207" s="38">
        <f t="shared" ref="Q207:Q226" si="29">+O207+P207</f>
        <v>0</v>
      </c>
      <c r="R207" s="39">
        <f t="shared" si="24"/>
        <v>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+AGOSTO2021!K208</f>
        <v>0</v>
      </c>
      <c r="J208" s="29">
        <f>+J209</f>
        <v>0</v>
      </c>
      <c r="K208" s="29">
        <f t="shared" si="27"/>
        <v>0</v>
      </c>
      <c r="L208" s="29">
        <f>+AGOSTO2021!N208</f>
        <v>0</v>
      </c>
      <c r="M208" s="29">
        <f>+M209</f>
        <v>0</v>
      </c>
      <c r="N208" s="29">
        <f t="shared" si="28"/>
        <v>0</v>
      </c>
      <c r="O208" s="29">
        <f>+AGOSTO2021!Q208</f>
        <v>0</v>
      </c>
      <c r="P208" s="29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+AGOSTO2021!K209</f>
        <v>0</v>
      </c>
      <c r="J209" s="38"/>
      <c r="K209" s="38">
        <f t="shared" si="27"/>
        <v>0</v>
      </c>
      <c r="L209" s="38">
        <f>+AGOSTO2021!N209</f>
        <v>0</v>
      </c>
      <c r="M209" s="38"/>
      <c r="N209" s="38">
        <f t="shared" si="28"/>
        <v>0</v>
      </c>
      <c r="O209" s="38">
        <f>+AGOSTO2021!Q209</f>
        <v>0</v>
      </c>
      <c r="P209" s="38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+AGOSTO2021!K210</f>
        <v>45130705</v>
      </c>
      <c r="J210" s="29">
        <f>+J211+J215+J219+J222+J225</f>
        <v>0</v>
      </c>
      <c r="K210" s="29">
        <f t="shared" si="27"/>
        <v>45130705</v>
      </c>
      <c r="L210" s="29">
        <f>+AGOSTO2021!N210</f>
        <v>45130705</v>
      </c>
      <c r="M210" s="29">
        <f>+M211+M215+M219+M222+M225</f>
        <v>0</v>
      </c>
      <c r="N210" s="29">
        <f t="shared" si="28"/>
        <v>45130705</v>
      </c>
      <c r="O210" s="29">
        <f>+AGOSTO2021!Q210</f>
        <v>44860055</v>
      </c>
      <c r="P210" s="29">
        <f>+P211+P215+P219+P222+P225</f>
        <v>0</v>
      </c>
      <c r="Q210" s="29">
        <f t="shared" si="29"/>
        <v>44860055</v>
      </c>
      <c r="R210" s="35">
        <f t="shared" si="24"/>
        <v>0</v>
      </c>
      <c r="S210" s="36">
        <f t="shared" si="25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+AGOSTO2021!K211</f>
        <v>30970205</v>
      </c>
      <c r="J211" s="29">
        <f>+J212+J213+J214</f>
        <v>0</v>
      </c>
      <c r="K211" s="29">
        <f t="shared" si="27"/>
        <v>30970205</v>
      </c>
      <c r="L211" s="29">
        <f>+AGOSTO2021!N211</f>
        <v>30970205</v>
      </c>
      <c r="M211" s="29">
        <f>+M212+M213+M214</f>
        <v>0</v>
      </c>
      <c r="N211" s="29">
        <f t="shared" si="28"/>
        <v>30970205</v>
      </c>
      <c r="O211" s="29">
        <f>+AGOSTO2021!Q211</f>
        <v>30699555</v>
      </c>
      <c r="P211" s="29">
        <f>+P212+P213+P214</f>
        <v>0</v>
      </c>
      <c r="Q211" s="29">
        <f t="shared" si="29"/>
        <v>30699555</v>
      </c>
      <c r="R211" s="35">
        <f t="shared" si="24"/>
        <v>0</v>
      </c>
      <c r="S211" s="36">
        <f t="shared" si="25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+AGOSTO2021!K212</f>
        <v>11024782</v>
      </c>
      <c r="J212" s="38"/>
      <c r="K212" s="38">
        <f t="shared" si="27"/>
        <v>11024782</v>
      </c>
      <c r="L212" s="38">
        <f>+AGOSTO2021!N212</f>
        <v>11024782</v>
      </c>
      <c r="M212" s="38"/>
      <c r="N212" s="38">
        <f t="shared" si="28"/>
        <v>11024782</v>
      </c>
      <c r="O212" s="38">
        <f>+AGOSTO2021!Q212</f>
        <v>11024782</v>
      </c>
      <c r="P212" s="38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+AGOSTO2021!K213</f>
        <v>7350000</v>
      </c>
      <c r="J213" s="38"/>
      <c r="K213" s="38">
        <f t="shared" si="27"/>
        <v>7350000</v>
      </c>
      <c r="L213" s="38">
        <f>+AGOSTO2021!N213</f>
        <v>7350000</v>
      </c>
      <c r="M213" s="38"/>
      <c r="N213" s="38">
        <f t="shared" si="28"/>
        <v>7350000</v>
      </c>
      <c r="O213" s="38">
        <f>+AGOSTO2021!Q213</f>
        <v>7350000</v>
      </c>
      <c r="P213" s="38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+AGOSTO2021!K214</f>
        <v>12595423</v>
      </c>
      <c r="J214" s="38"/>
      <c r="K214" s="38">
        <f t="shared" si="27"/>
        <v>12595423</v>
      </c>
      <c r="L214" s="38">
        <f>+AGOSTO2021!N214</f>
        <v>12595423</v>
      </c>
      <c r="M214" s="38"/>
      <c r="N214" s="38">
        <f t="shared" si="28"/>
        <v>12595423</v>
      </c>
      <c r="O214" s="38">
        <f>+AGOSTO2021!Q214</f>
        <v>12324773</v>
      </c>
      <c r="P214" s="38"/>
      <c r="Q214" s="38">
        <f t="shared" si="29"/>
        <v>12324773</v>
      </c>
      <c r="R214" s="39">
        <f t="shared" si="24"/>
        <v>0</v>
      </c>
      <c r="S214" s="40">
        <f t="shared" si="25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+AGOSTO2021!K215</f>
        <v>14160500</v>
      </c>
      <c r="J215" s="29">
        <f>+J216+J217+J218</f>
        <v>0</v>
      </c>
      <c r="K215" s="29">
        <f t="shared" si="27"/>
        <v>14160500</v>
      </c>
      <c r="L215" s="29">
        <f>+AGOSTO2021!N215</f>
        <v>14160500</v>
      </c>
      <c r="M215" s="29">
        <f>+M216+M217+M218</f>
        <v>0</v>
      </c>
      <c r="N215" s="29">
        <f t="shared" si="28"/>
        <v>14160500</v>
      </c>
      <c r="O215" s="29">
        <f>+AGOSTO2021!Q215</f>
        <v>14160500</v>
      </c>
      <c r="P215" s="29">
        <f>+P216+P217+P218</f>
        <v>0</v>
      </c>
      <c r="Q215" s="29">
        <f t="shared" si="29"/>
        <v>14160500</v>
      </c>
      <c r="R215" s="35">
        <f t="shared" si="24"/>
        <v>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+AGOSTO2021!K216</f>
        <v>0</v>
      </c>
      <c r="J216" s="38"/>
      <c r="K216" s="38">
        <f t="shared" si="27"/>
        <v>0</v>
      </c>
      <c r="L216" s="38">
        <f>+AGOSTO2021!N216</f>
        <v>0</v>
      </c>
      <c r="M216" s="38"/>
      <c r="N216" s="38">
        <f t="shared" si="28"/>
        <v>0</v>
      </c>
      <c r="O216" s="38">
        <f>+AGOSTO2021!Q216</f>
        <v>0</v>
      </c>
      <c r="P216" s="38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+AGOSTO2021!K217</f>
        <v>14160500</v>
      </c>
      <c r="J217" s="38"/>
      <c r="K217" s="38">
        <f t="shared" si="27"/>
        <v>14160500</v>
      </c>
      <c r="L217" s="38">
        <f>+AGOSTO2021!N217</f>
        <v>14160500</v>
      </c>
      <c r="M217" s="38"/>
      <c r="N217" s="38">
        <f t="shared" si="28"/>
        <v>14160500</v>
      </c>
      <c r="O217" s="38">
        <f>+AGOSTO2021!Q217</f>
        <v>14160500</v>
      </c>
      <c r="P217" s="38"/>
      <c r="Q217" s="38">
        <f t="shared" si="29"/>
        <v>14160500</v>
      </c>
      <c r="R217" s="39">
        <f t="shared" si="24"/>
        <v>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+AGOSTO2021!K218</f>
        <v>0</v>
      </c>
      <c r="J218" s="38">
        <v>0</v>
      </c>
      <c r="K218" s="38">
        <f t="shared" si="27"/>
        <v>0</v>
      </c>
      <c r="L218" s="38">
        <f>+AGOSTO2021!N218</f>
        <v>0</v>
      </c>
      <c r="M218" s="38">
        <v>0</v>
      </c>
      <c r="N218" s="38">
        <f t="shared" si="28"/>
        <v>0</v>
      </c>
      <c r="O218" s="38">
        <f>+AGOSTO2021!Q218</f>
        <v>0</v>
      </c>
      <c r="P218" s="38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+AGOSTO2021!K219</f>
        <v>0</v>
      </c>
      <c r="J219" s="29">
        <f>+J220+J221</f>
        <v>0</v>
      </c>
      <c r="K219" s="29">
        <f t="shared" si="27"/>
        <v>0</v>
      </c>
      <c r="L219" s="29">
        <f>+AGOSTO2021!N219</f>
        <v>0</v>
      </c>
      <c r="M219" s="29">
        <f>+M220+M221</f>
        <v>0</v>
      </c>
      <c r="N219" s="29">
        <f t="shared" si="28"/>
        <v>0</v>
      </c>
      <c r="O219" s="29">
        <f>+AGOSTO2021!Q219</f>
        <v>0</v>
      </c>
      <c r="P219" s="29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+AGOSTO2021!K220</f>
        <v>0</v>
      </c>
      <c r="J220" s="38">
        <v>0</v>
      </c>
      <c r="K220" s="38">
        <f t="shared" si="27"/>
        <v>0</v>
      </c>
      <c r="L220" s="38">
        <f>+AGOSTO2021!N220</f>
        <v>0</v>
      </c>
      <c r="M220" s="38">
        <v>0</v>
      </c>
      <c r="N220" s="38">
        <f t="shared" si="28"/>
        <v>0</v>
      </c>
      <c r="O220" s="38">
        <f>+AGOSTO2021!Q220</f>
        <v>0</v>
      </c>
      <c r="P220" s="38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+AGOSTO2021!K221</f>
        <v>0</v>
      </c>
      <c r="J221" s="38">
        <v>0</v>
      </c>
      <c r="K221" s="38">
        <f t="shared" si="27"/>
        <v>0</v>
      </c>
      <c r="L221" s="38">
        <f>+AGOSTO2021!N221</f>
        <v>0</v>
      </c>
      <c r="M221" s="38">
        <v>0</v>
      </c>
      <c r="N221" s="38">
        <f t="shared" si="28"/>
        <v>0</v>
      </c>
      <c r="O221" s="38">
        <f>+AGOSTO2021!Q221</f>
        <v>0</v>
      </c>
      <c r="P221" s="38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+AGOSTO2021!K222</f>
        <v>0</v>
      </c>
      <c r="J222" s="29">
        <f>+J223+J224</f>
        <v>0</v>
      </c>
      <c r="K222" s="29">
        <f t="shared" si="27"/>
        <v>0</v>
      </c>
      <c r="L222" s="29">
        <f>+AGOSTO2021!N222</f>
        <v>0</v>
      </c>
      <c r="M222" s="29">
        <f>+M223+M224</f>
        <v>0</v>
      </c>
      <c r="N222" s="29">
        <f t="shared" si="28"/>
        <v>0</v>
      </c>
      <c r="O222" s="29">
        <f>+AGOSTO2021!Q222</f>
        <v>0</v>
      </c>
      <c r="P222" s="29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+AGOSTO2021!K223</f>
        <v>0</v>
      </c>
      <c r="J223" s="38">
        <v>0</v>
      </c>
      <c r="K223" s="38">
        <f t="shared" si="27"/>
        <v>0</v>
      </c>
      <c r="L223" s="38">
        <f>+AGOSTO2021!N223</f>
        <v>0</v>
      </c>
      <c r="M223" s="38">
        <v>0</v>
      </c>
      <c r="N223" s="38">
        <f t="shared" si="28"/>
        <v>0</v>
      </c>
      <c r="O223" s="38">
        <f>+AGOSTO2021!Q223</f>
        <v>0</v>
      </c>
      <c r="P223" s="38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+AGOSTO2021!K224</f>
        <v>0</v>
      </c>
      <c r="J224" s="38">
        <v>0</v>
      </c>
      <c r="K224" s="38">
        <f t="shared" si="27"/>
        <v>0</v>
      </c>
      <c r="L224" s="38">
        <f>+AGOSTO2021!N224</f>
        <v>0</v>
      </c>
      <c r="M224" s="38">
        <v>0</v>
      </c>
      <c r="N224" s="38">
        <f t="shared" si="28"/>
        <v>0</v>
      </c>
      <c r="O224" s="38">
        <f>+AGOSTO2021!Q224</f>
        <v>0</v>
      </c>
      <c r="P224" s="38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+AGOSTO2021!K225</f>
        <v>0</v>
      </c>
      <c r="J225" s="29">
        <v>0</v>
      </c>
      <c r="K225" s="29">
        <f t="shared" si="27"/>
        <v>0</v>
      </c>
      <c r="L225" s="41">
        <f>+AGOSTO2021!N225</f>
        <v>0</v>
      </c>
      <c r="M225" s="29">
        <v>0</v>
      </c>
      <c r="N225" s="29">
        <f t="shared" si="28"/>
        <v>0</v>
      </c>
      <c r="O225" s="41">
        <f>+AGOSTO2021!Q225</f>
        <v>0</v>
      </c>
      <c r="P225" s="29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864697694.96000004</v>
      </c>
      <c r="E226" s="44">
        <f>+E12+E184+E197+E204+E210</f>
        <v>76544088</v>
      </c>
      <c r="F226" s="44">
        <f>+F12+F184+F197+F204+F210</f>
        <v>0</v>
      </c>
      <c r="G226" s="44">
        <f>+G12+G184+G197+G204+G210</f>
        <v>76544088</v>
      </c>
      <c r="H226" s="75">
        <f>+C226+D226+E226-F226-G226</f>
        <v>2440794361.96</v>
      </c>
      <c r="I226" s="41">
        <f>+AGOSTO2021!K226</f>
        <v>1934819161.3300002</v>
      </c>
      <c r="J226" s="44">
        <f>+J12+J184+J197+J204+J210</f>
        <v>72854956.969999999</v>
      </c>
      <c r="K226" s="44">
        <f t="shared" si="27"/>
        <v>2007674118.3000002</v>
      </c>
      <c r="L226" s="41">
        <f>+AGOSTO2021!N226</f>
        <v>1251527058.3800001</v>
      </c>
      <c r="M226" s="44">
        <f>+M12+M184+M197+M204+M210</f>
        <v>198750862.97</v>
      </c>
      <c r="N226" s="44">
        <f t="shared" si="28"/>
        <v>1450277921.3500001</v>
      </c>
      <c r="O226" s="41">
        <f>+AGOSTO2021!Q226</f>
        <v>1180127166.3299999</v>
      </c>
      <c r="P226" s="44">
        <f>+P12+P184+P197+P204+P210</f>
        <v>165208373.97</v>
      </c>
      <c r="Q226" s="44">
        <f t="shared" si="29"/>
        <v>1345335540.3</v>
      </c>
      <c r="R226" s="81">
        <f t="shared" si="24"/>
        <v>433120243.65999985</v>
      </c>
      <c r="S226" s="45">
        <f t="shared" si="25"/>
        <v>104942381.05000019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10"/>
      <c r="D230" s="147"/>
      <c r="E230" s="9"/>
      <c r="F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16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  <mergeCell ref="U151:V151"/>
    <mergeCell ref="X151:Y151"/>
    <mergeCell ref="M233:Q233"/>
    <mergeCell ref="M234:Q234"/>
    <mergeCell ref="O7:Q7"/>
    <mergeCell ref="R7:R8"/>
    <mergeCell ref="S7:S8"/>
  </mergeCells>
  <pageMargins left="1.377952755905511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I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10.5703125" style="53" customWidth="1"/>
    <col min="6" max="6" width="7.85546875" style="53" customWidth="1"/>
    <col min="7" max="7" width="10.5703125" style="53" customWidth="1"/>
    <col min="8" max="8" width="13.42578125" style="79" bestFit="1" customWidth="1"/>
    <col min="9" max="9" width="12" style="53" customWidth="1"/>
    <col min="10" max="10" width="10.7109375" style="96" bestFit="1" customWidth="1"/>
    <col min="11" max="11" width="12" style="53" bestFit="1" customWidth="1"/>
    <col min="12" max="12" width="11.7109375" style="8" customWidth="1"/>
    <col min="13" max="13" width="10.7109375" style="144" customWidth="1"/>
    <col min="14" max="14" width="12.140625" style="8" customWidth="1"/>
    <col min="15" max="15" width="12" style="8" customWidth="1"/>
    <col min="16" max="16" width="10.85546875" style="144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419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29"/>
      <c r="K6" s="10"/>
      <c r="L6" s="9"/>
      <c r="M6" s="129"/>
      <c r="N6" s="10"/>
      <c r="O6" s="9"/>
      <c r="P6" s="140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0" t="s">
        <v>362</v>
      </c>
      <c r="K8" s="13" t="s">
        <v>363</v>
      </c>
      <c r="L8" s="12" t="s">
        <v>361</v>
      </c>
      <c r="M8" s="130" t="s">
        <v>362</v>
      </c>
      <c r="N8" s="12" t="s">
        <v>363</v>
      </c>
      <c r="O8" s="12" t="s">
        <v>361</v>
      </c>
      <c r="P8" s="130" t="s">
        <v>362</v>
      </c>
      <c r="Q8" s="12" t="s">
        <v>363</v>
      </c>
      <c r="R8" s="169"/>
      <c r="S8" s="171"/>
    </row>
    <row r="9" spans="1:21" ht="15" customHeight="1" x14ac:dyDescent="0.25">
      <c r="A9" s="125"/>
      <c r="B9" s="126"/>
      <c r="C9" s="173"/>
      <c r="D9" s="14" t="s">
        <v>364</v>
      </c>
      <c r="E9" s="122" t="s">
        <v>365</v>
      </c>
      <c r="F9" s="123" t="s">
        <v>359</v>
      </c>
      <c r="G9" s="124" t="s">
        <v>365</v>
      </c>
      <c r="H9" s="74"/>
      <c r="I9" s="15"/>
      <c r="J9" s="131"/>
      <c r="K9" s="16"/>
      <c r="L9" s="15"/>
      <c r="M9" s="131"/>
      <c r="N9" s="15"/>
      <c r="O9" s="15"/>
      <c r="P9" s="145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132" t="s">
        <v>373</v>
      </c>
      <c r="K10" s="22" t="s">
        <v>374</v>
      </c>
      <c r="L10" s="21" t="s">
        <v>375</v>
      </c>
      <c r="M10" s="132" t="s">
        <v>376</v>
      </c>
      <c r="N10" s="21" t="s">
        <v>377</v>
      </c>
      <c r="O10" s="21" t="s">
        <v>378</v>
      </c>
      <c r="P10" s="146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864697694.96000004</v>
      </c>
      <c r="E11" s="28">
        <f>+E12+E184+E197+E204+E210</f>
        <v>113602422</v>
      </c>
      <c r="F11" s="28">
        <f>+F12+F184+F197+F204+F210</f>
        <v>0</v>
      </c>
      <c r="G11" s="28">
        <f>+G12+G184+G197+G204+G210</f>
        <v>113602422</v>
      </c>
      <c r="H11" s="65">
        <f>+C11+D11+E11-F11-G11</f>
        <v>2440794361.96</v>
      </c>
      <c r="I11" s="28">
        <f>+SEPTIEMBRE2021!K11</f>
        <v>2007674118.3000002</v>
      </c>
      <c r="J11" s="133">
        <f>+J12+J184+J197+J204+J210</f>
        <v>73318300.569999993</v>
      </c>
      <c r="K11" s="28">
        <f>+I11+J11</f>
        <v>2080992418.8700001</v>
      </c>
      <c r="L11" s="28">
        <f>+SEPTIEMBRE2021!N11</f>
        <v>1450277921.3500001</v>
      </c>
      <c r="M11" s="133">
        <f>+M12+M184+M197+M204+M210</f>
        <v>179437036.56999999</v>
      </c>
      <c r="N11" s="28">
        <f>+L11+M11</f>
        <v>1629714957.9200001</v>
      </c>
      <c r="O11" s="28">
        <f>+SEPTIEMBRE2021!Q11</f>
        <v>1345335540.3</v>
      </c>
      <c r="P11" s="133">
        <f>+P12+P184+P197+P204+P210</f>
        <v>192195224.56999999</v>
      </c>
      <c r="Q11" s="28">
        <f>+O11+P11</f>
        <v>1537530764.8699999</v>
      </c>
      <c r="R11" s="30">
        <f t="shared" ref="R11:R75" si="0">+H11-K11</f>
        <v>359801943.08999991</v>
      </c>
      <c r="S11" s="31">
        <f t="shared" ref="S11:S75" si="1">+N11-Q11</f>
        <v>92184193.050000191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676283718.96000004</v>
      </c>
      <c r="E12" s="29">
        <f>+E13+E120+E173</f>
        <v>111602422</v>
      </c>
      <c r="F12" s="29">
        <f>+F13+F120+F173</f>
        <v>0</v>
      </c>
      <c r="G12" s="29">
        <f>+G13+G120+G173</f>
        <v>85167138</v>
      </c>
      <c r="H12" s="65">
        <f t="shared" ref="H12:H76" si="2">+C12+D12+E12-F12-G12</f>
        <v>2108815669.96</v>
      </c>
      <c r="I12" s="29">
        <f>+SEPTIEMBRE2021!K12</f>
        <v>1787557733.3000002</v>
      </c>
      <c r="J12" s="134">
        <f>+J13+J120+J173</f>
        <v>67318300.569999993</v>
      </c>
      <c r="K12" s="29">
        <f t="shared" ref="K12:K76" si="3">+I12+J12</f>
        <v>1854876033.8700001</v>
      </c>
      <c r="L12" s="29">
        <f>+SEPTIEMBRE2021!N12</f>
        <v>1273357741.3500001</v>
      </c>
      <c r="M12" s="134">
        <f>+M13+M120+M173</f>
        <v>154557498.56999999</v>
      </c>
      <c r="N12" s="29">
        <f t="shared" ref="N12:N76" si="4">+L12+M12</f>
        <v>1427915239.9200001</v>
      </c>
      <c r="O12" s="29">
        <f>+SEPTIEMBRE2021!Q12</f>
        <v>1168686010.3</v>
      </c>
      <c r="P12" s="134">
        <f>+P13+P120+P173</f>
        <v>167315686.56999999</v>
      </c>
      <c r="Q12" s="29">
        <f t="shared" ref="Q12:Q76" si="5">+O12+P12</f>
        <v>1336001696.8699999</v>
      </c>
      <c r="R12" s="35">
        <f t="shared" si="0"/>
        <v>253939636.08999991</v>
      </c>
      <c r="S12" s="36">
        <f t="shared" si="1"/>
        <v>91913543.050000191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40201094</v>
      </c>
      <c r="F13" s="29">
        <f>+F14+F66</f>
        <v>0</v>
      </c>
      <c r="G13" s="29">
        <f>+G14+G66</f>
        <v>77653138</v>
      </c>
      <c r="H13" s="65">
        <f t="shared" si="2"/>
        <v>1430714498.76</v>
      </c>
      <c r="I13" s="29">
        <f>+SEPTIEMBRE2021!K13</f>
        <v>1331689607</v>
      </c>
      <c r="J13" s="134">
        <f>+J14+J66</f>
        <v>30839680</v>
      </c>
      <c r="K13" s="29">
        <f t="shared" si="3"/>
        <v>1362529287</v>
      </c>
      <c r="L13" s="29">
        <f>+SEPTIEMBRE2021!N13</f>
        <v>966080228</v>
      </c>
      <c r="M13" s="134">
        <f>+M14+M66</f>
        <v>79998938</v>
      </c>
      <c r="N13" s="29">
        <f t="shared" si="4"/>
        <v>1046079166</v>
      </c>
      <c r="O13" s="29">
        <f>+SEPTIEMBRE2021!Q13</f>
        <v>931056536</v>
      </c>
      <c r="P13" s="134">
        <f>+P14+P66</f>
        <v>79998938</v>
      </c>
      <c r="Q13" s="29">
        <f t="shared" si="5"/>
        <v>1011055474</v>
      </c>
      <c r="R13" s="35">
        <f t="shared" si="0"/>
        <v>68185211.75999999</v>
      </c>
      <c r="S13" s="36">
        <f t="shared" si="1"/>
        <v>35023692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21193500</v>
      </c>
      <c r="H14" s="65">
        <f t="shared" si="2"/>
        <v>508986280</v>
      </c>
      <c r="I14" s="29">
        <f>+SEPTIEMBRE2021!K14</f>
        <v>472147052</v>
      </c>
      <c r="J14" s="134">
        <f>+J15+J35+J39+J51</f>
        <v>9275320</v>
      </c>
      <c r="K14" s="29">
        <f t="shared" si="3"/>
        <v>481422372</v>
      </c>
      <c r="L14" s="29">
        <f>+SEPTIEMBRE2021!N14</f>
        <v>370012895</v>
      </c>
      <c r="M14" s="134">
        <f>+M15+M35+M39+M51</f>
        <v>28739392</v>
      </c>
      <c r="N14" s="29">
        <f t="shared" si="4"/>
        <v>398752287</v>
      </c>
      <c r="O14" s="29">
        <f>+SEPTIEMBRE2021!Q14</f>
        <v>348643511</v>
      </c>
      <c r="P14" s="134">
        <f>+P15+P35+P39+P51</f>
        <v>28739392</v>
      </c>
      <c r="Q14" s="29">
        <f t="shared" si="5"/>
        <v>377382903</v>
      </c>
      <c r="R14" s="35">
        <f t="shared" si="0"/>
        <v>27563908</v>
      </c>
      <c r="S14" s="36">
        <f>+N14-Q14</f>
        <v>21369384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+SEPTIEMBRE2021!K15</f>
        <v>77281341</v>
      </c>
      <c r="J15" s="134">
        <f>+J16+J17+J18+J19</f>
        <v>7309300</v>
      </c>
      <c r="K15" s="29">
        <f t="shared" si="3"/>
        <v>84590641</v>
      </c>
      <c r="L15" s="29">
        <f>+SEPTIEMBRE2021!N15</f>
        <v>77281340</v>
      </c>
      <c r="M15" s="134">
        <f>+M16+M17+M18+M19</f>
        <v>7309300</v>
      </c>
      <c r="N15" s="29">
        <f t="shared" si="4"/>
        <v>84590640</v>
      </c>
      <c r="O15" s="29">
        <f>+SEPTIEMBRE2021!Q15</f>
        <v>65783700</v>
      </c>
      <c r="P15" s="134">
        <f>+P16+P17+P18+P19</f>
        <v>7309300</v>
      </c>
      <c r="Q15" s="29">
        <f t="shared" si="5"/>
        <v>73093000</v>
      </c>
      <c r="R15" s="35">
        <f t="shared" si="0"/>
        <v>18451148</v>
      </c>
      <c r="S15" s="36">
        <f t="shared" si="1"/>
        <v>11497640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+SEPTIEMBRE2021!K16</f>
        <v>58920300</v>
      </c>
      <c r="J16" s="135">
        <v>6546700</v>
      </c>
      <c r="K16" s="38">
        <f t="shared" si="3"/>
        <v>65467000</v>
      </c>
      <c r="L16" s="38">
        <f>+SEPTIEMBRE2021!N16</f>
        <v>58920300</v>
      </c>
      <c r="M16" s="135">
        <v>6546700</v>
      </c>
      <c r="N16" s="38">
        <f t="shared" si="4"/>
        <v>65467000</v>
      </c>
      <c r="O16" s="38">
        <f>+SEPTIEMBRE2021!Q16</f>
        <v>58920300</v>
      </c>
      <c r="P16" s="135">
        <v>6546700</v>
      </c>
      <c r="Q16" s="38">
        <f t="shared" si="5"/>
        <v>65467000</v>
      </c>
      <c r="R16" s="39">
        <f t="shared" si="0"/>
        <v>13093400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+SEPTIEMBRE2021!K17</f>
        <v>0</v>
      </c>
      <c r="J17" s="135"/>
      <c r="K17" s="38">
        <f t="shared" si="3"/>
        <v>0</v>
      </c>
      <c r="L17" s="38">
        <f>+SEPTIEMBRE2021!N17</f>
        <v>0</v>
      </c>
      <c r="M17" s="135"/>
      <c r="N17" s="38">
        <f t="shared" si="4"/>
        <v>0</v>
      </c>
      <c r="O17" s="38">
        <f>+SEPTIEMBRE2021!Q17</f>
        <v>0</v>
      </c>
      <c r="P17" s="135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+SEPTIEMBRE2021!K18</f>
        <v>0</v>
      </c>
      <c r="J18" s="135"/>
      <c r="K18" s="38">
        <f t="shared" si="3"/>
        <v>0</v>
      </c>
      <c r="L18" s="38">
        <f>+SEPTIEMBRE2021!N18</f>
        <v>0</v>
      </c>
      <c r="M18" s="135"/>
      <c r="N18" s="38">
        <f t="shared" si="4"/>
        <v>0</v>
      </c>
      <c r="O18" s="38">
        <f>+SEPTIEMBRE2021!Q18</f>
        <v>0</v>
      </c>
      <c r="P18" s="135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+SEPTIEMBRE2021!K19</f>
        <v>18361041</v>
      </c>
      <c r="J19" s="134">
        <f>SUM(J20:J33)</f>
        <v>762600</v>
      </c>
      <c r="K19" s="29">
        <f t="shared" si="3"/>
        <v>19123641</v>
      </c>
      <c r="L19" s="29">
        <f>+SEPTIEMBRE2021!N19</f>
        <v>18361040</v>
      </c>
      <c r="M19" s="134">
        <f>SUM(M20:M33)</f>
        <v>762600</v>
      </c>
      <c r="N19" s="29">
        <f t="shared" si="4"/>
        <v>19123640</v>
      </c>
      <c r="O19" s="29">
        <f>+SEPTIEMBRE2021!Q19</f>
        <v>6863400</v>
      </c>
      <c r="P19" s="134">
        <f>SUM(P20:P33)</f>
        <v>762600</v>
      </c>
      <c r="Q19" s="29">
        <f t="shared" si="5"/>
        <v>7626000</v>
      </c>
      <c r="R19" s="35">
        <f t="shared" si="0"/>
        <v>5357748</v>
      </c>
      <c r="S19" s="36">
        <f t="shared" si="1"/>
        <v>11497640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+SEPTIEMBRE2021!K20</f>
        <v>3600684</v>
      </c>
      <c r="J20" s="135"/>
      <c r="K20" s="38">
        <f t="shared" si="3"/>
        <v>3600684</v>
      </c>
      <c r="L20" s="38">
        <f>+SEPTIEMBRE2021!N20</f>
        <v>3600684</v>
      </c>
      <c r="M20" s="135"/>
      <c r="N20" s="38">
        <f t="shared" si="4"/>
        <v>3600684</v>
      </c>
      <c r="O20" s="38">
        <f>+SEPTIEMBRE2021!Q20</f>
        <v>0</v>
      </c>
      <c r="P20" s="135"/>
      <c r="Q20" s="38">
        <f t="shared" si="5"/>
        <v>0</v>
      </c>
      <c r="R20" s="39">
        <f t="shared" si="0"/>
        <v>1200229</v>
      </c>
      <c r="S20" s="40">
        <f t="shared" si="1"/>
        <v>3600684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+SEPTIEMBRE2021!K21</f>
        <v>6863400</v>
      </c>
      <c r="J21" s="135">
        <v>762600</v>
      </c>
      <c r="K21" s="38">
        <f t="shared" si="3"/>
        <v>7626000</v>
      </c>
      <c r="L21" s="38">
        <f>+SEPTIEMBRE2021!N21</f>
        <v>6863400</v>
      </c>
      <c r="M21" s="135">
        <v>762600</v>
      </c>
      <c r="N21" s="38">
        <f t="shared" si="4"/>
        <v>7626000</v>
      </c>
      <c r="O21" s="38">
        <f>+SEPTIEMBRE2021!Q21</f>
        <v>6863400</v>
      </c>
      <c r="P21" s="135">
        <v>762600</v>
      </c>
      <c r="Q21" s="38">
        <f t="shared" si="5"/>
        <v>7626000</v>
      </c>
      <c r="R21" s="39">
        <f t="shared" si="0"/>
        <v>1525200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+SEPTIEMBRE2021!K22</f>
        <v>2455012</v>
      </c>
      <c r="J22" s="135"/>
      <c r="K22" s="38">
        <f t="shared" si="3"/>
        <v>2455012</v>
      </c>
      <c r="L22" s="38">
        <f>+SEPTIEMBRE2021!N22</f>
        <v>2455012</v>
      </c>
      <c r="M22" s="135"/>
      <c r="N22" s="38">
        <f t="shared" si="4"/>
        <v>2455012</v>
      </c>
      <c r="O22" s="38">
        <f>+SEPTIEMBRE2021!Q22</f>
        <v>0</v>
      </c>
      <c r="P22" s="135"/>
      <c r="Q22" s="38">
        <f t="shared" si="5"/>
        <v>0</v>
      </c>
      <c r="R22" s="39">
        <f t="shared" si="0"/>
        <v>818338</v>
      </c>
      <c r="S22" s="40">
        <f t="shared" si="1"/>
        <v>2455012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+SEPTIEMBRE2021!K23</f>
        <v>0</v>
      </c>
      <c r="J23" s="135"/>
      <c r="K23" s="38">
        <f t="shared" si="3"/>
        <v>0</v>
      </c>
      <c r="L23" s="38">
        <f>+SEPTIEMBRE2021!N23</f>
        <v>0</v>
      </c>
      <c r="M23" s="135"/>
      <c r="N23" s="38">
        <f t="shared" si="4"/>
        <v>0</v>
      </c>
      <c r="O23" s="38">
        <f>+SEPTIEMBRE2021!Q23</f>
        <v>0</v>
      </c>
      <c r="P23" s="135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+SEPTIEMBRE2021!K24</f>
        <v>327336</v>
      </c>
      <c r="J24" s="135"/>
      <c r="K24" s="38">
        <f t="shared" si="3"/>
        <v>327336</v>
      </c>
      <c r="L24" s="38">
        <f>+SEPTIEMBRE2021!N24</f>
        <v>327336</v>
      </c>
      <c r="M24" s="135"/>
      <c r="N24" s="38">
        <f t="shared" si="4"/>
        <v>327336</v>
      </c>
      <c r="O24" s="38">
        <f>+SEPTIEMBRE2021!Q24</f>
        <v>0</v>
      </c>
      <c r="P24" s="135"/>
      <c r="Q24" s="38">
        <f t="shared" si="5"/>
        <v>0</v>
      </c>
      <c r="R24" s="39">
        <f t="shared" si="0"/>
        <v>109111</v>
      </c>
      <c r="S24" s="40">
        <f t="shared" si="1"/>
        <v>327336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+SEPTIEMBRE2021!K25</f>
        <v>0</v>
      </c>
      <c r="J25" s="135"/>
      <c r="K25" s="38">
        <f t="shared" si="3"/>
        <v>0</v>
      </c>
      <c r="L25" s="38">
        <f>+SEPTIEMBRE2021!N25</f>
        <v>0</v>
      </c>
      <c r="M25" s="135"/>
      <c r="N25" s="38">
        <f t="shared" si="4"/>
        <v>0</v>
      </c>
      <c r="O25" s="38">
        <f>+SEPTIEMBRE2021!Q25</f>
        <v>0</v>
      </c>
      <c r="P25" s="135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+SEPTIEMBRE2021!K26</f>
        <v>5114609</v>
      </c>
      <c r="J26" s="135"/>
      <c r="K26" s="38">
        <f t="shared" si="3"/>
        <v>5114609</v>
      </c>
      <c r="L26" s="38">
        <f>+SEPTIEMBRE2021!N26</f>
        <v>5114608</v>
      </c>
      <c r="M26" s="135"/>
      <c r="N26" s="38">
        <f t="shared" si="4"/>
        <v>5114608</v>
      </c>
      <c r="O26" s="38">
        <f>+SEPTIEMBRE2021!Q26</f>
        <v>0</v>
      </c>
      <c r="P26" s="135"/>
      <c r="Q26" s="38">
        <f t="shared" si="5"/>
        <v>0</v>
      </c>
      <c r="R26" s="39">
        <f t="shared" si="0"/>
        <v>1704870</v>
      </c>
      <c r="S26" s="40">
        <f t="shared" si="1"/>
        <v>5114608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+SEPTIEMBRE2021!K27</f>
        <v>0</v>
      </c>
      <c r="J27" s="135"/>
      <c r="K27" s="38">
        <f t="shared" si="3"/>
        <v>0</v>
      </c>
      <c r="L27" s="38">
        <f>+SEPTIEMBRE2021!N27</f>
        <v>0</v>
      </c>
      <c r="M27" s="135"/>
      <c r="N27" s="38">
        <f t="shared" si="4"/>
        <v>0</v>
      </c>
      <c r="O27" s="38">
        <f>+SEPTIEMBRE2021!Q27</f>
        <v>0</v>
      </c>
      <c r="P27" s="135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+SEPTIEMBRE2021!K28</f>
        <v>0</v>
      </c>
      <c r="J28" s="135"/>
      <c r="K28" s="38">
        <f t="shared" si="3"/>
        <v>0</v>
      </c>
      <c r="L28" s="38">
        <f>+SEPTIEMBRE2021!N28</f>
        <v>0</v>
      </c>
      <c r="M28" s="135"/>
      <c r="N28" s="38">
        <f t="shared" si="4"/>
        <v>0</v>
      </c>
      <c r="O28" s="38">
        <f>+SEPTIEMBRE2021!Q28</f>
        <v>0</v>
      </c>
      <c r="P28" s="135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+SEPTIEMBRE2021!K29</f>
        <v>0</v>
      </c>
      <c r="J29" s="135"/>
      <c r="K29" s="38">
        <f t="shared" si="3"/>
        <v>0</v>
      </c>
      <c r="L29" s="38">
        <f>+SEPTIEMBRE2021!N29</f>
        <v>0</v>
      </c>
      <c r="M29" s="135"/>
      <c r="N29" s="38">
        <f t="shared" si="4"/>
        <v>0</v>
      </c>
      <c r="O29" s="38">
        <f>+SEPTIEMBRE2021!Q29</f>
        <v>0</v>
      </c>
      <c r="P29" s="135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+SEPTIEMBRE2021!K30</f>
        <v>0</v>
      </c>
      <c r="J30" s="135"/>
      <c r="K30" s="38">
        <f t="shared" si="3"/>
        <v>0</v>
      </c>
      <c r="L30" s="38">
        <f>+SEPTIEMBRE2021!N30</f>
        <v>0</v>
      </c>
      <c r="M30" s="135"/>
      <c r="N30" s="38">
        <f t="shared" si="4"/>
        <v>0</v>
      </c>
      <c r="O30" s="38">
        <f>+SEPTIEMBRE2021!Q30</f>
        <v>0</v>
      </c>
      <c r="P30" s="135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+SEPTIEMBRE2021!K31</f>
        <v>0</v>
      </c>
      <c r="J31" s="135"/>
      <c r="K31" s="38">
        <f t="shared" si="3"/>
        <v>0</v>
      </c>
      <c r="L31" s="38">
        <f>+SEPTIEMBRE2021!N31</f>
        <v>0</v>
      </c>
      <c r="M31" s="135"/>
      <c r="N31" s="38">
        <f t="shared" si="4"/>
        <v>0</v>
      </c>
      <c r="O31" s="38">
        <f>+SEPTIEMBRE2021!Q31</f>
        <v>0</v>
      </c>
      <c r="P31" s="135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+SEPTIEMBRE2021!K32</f>
        <v>0</v>
      </c>
      <c r="J32" s="135"/>
      <c r="K32" s="38">
        <f t="shared" si="3"/>
        <v>0</v>
      </c>
      <c r="L32" s="38">
        <f>+SEPTIEMBRE2021!N32</f>
        <v>0</v>
      </c>
      <c r="M32" s="135"/>
      <c r="N32" s="38">
        <f t="shared" si="4"/>
        <v>0</v>
      </c>
      <c r="O32" s="38">
        <f>+SEPTIEMBRE2021!Q32</f>
        <v>0</v>
      </c>
      <c r="P32" s="135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+SEPTIEMBRE2021!K33</f>
        <v>0</v>
      </c>
      <c r="J33" s="134">
        <f>+J34</f>
        <v>0</v>
      </c>
      <c r="K33" s="29">
        <f t="shared" si="3"/>
        <v>0</v>
      </c>
      <c r="L33" s="29">
        <f>+SEPTIEMBRE2021!N33</f>
        <v>0</v>
      </c>
      <c r="M33" s="134">
        <f>+M34</f>
        <v>0</v>
      </c>
      <c r="N33" s="29">
        <f t="shared" si="4"/>
        <v>0</v>
      </c>
      <c r="O33" s="29">
        <f>+SEPTIEMBRE2021!Q33</f>
        <v>0</v>
      </c>
      <c r="P33" s="134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+SEPTIEMBRE2021!K34</f>
        <v>0</v>
      </c>
      <c r="J34" s="135"/>
      <c r="K34" s="38">
        <f t="shared" si="3"/>
        <v>0</v>
      </c>
      <c r="L34" s="38">
        <f>+SEPTIEMBRE2021!N34</f>
        <v>0</v>
      </c>
      <c r="M34" s="135"/>
      <c r="N34" s="38">
        <f t="shared" si="4"/>
        <v>0</v>
      </c>
      <c r="O34" s="38">
        <f>+SEPTIEMBRE2021!Q34</f>
        <v>0</v>
      </c>
      <c r="P34" s="135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+SEPTIEMBRE2021!K35</f>
        <v>371056407</v>
      </c>
      <c r="J35" s="134">
        <f>SUM(J36:J38)</f>
        <v>0</v>
      </c>
      <c r="K35" s="29">
        <f t="shared" si="3"/>
        <v>371056407</v>
      </c>
      <c r="L35" s="29">
        <f>+SEPTIEMBRE2021!N35</f>
        <v>268922251</v>
      </c>
      <c r="M35" s="134">
        <f>SUM(M36:M38)</f>
        <v>17498052</v>
      </c>
      <c r="N35" s="29">
        <f t="shared" si="4"/>
        <v>286420303</v>
      </c>
      <c r="O35" s="29">
        <f>+SEPTIEMBRE2021!Q35</f>
        <v>267222251</v>
      </c>
      <c r="P35" s="134">
        <f>SUM(P36:P38)</f>
        <v>17498052</v>
      </c>
      <c r="Q35" s="29">
        <f t="shared" si="5"/>
        <v>284720303</v>
      </c>
      <c r="R35" s="35">
        <f t="shared" si="0"/>
        <v>2725543</v>
      </c>
      <c r="S35" s="36">
        <f t="shared" si="1"/>
        <v>1700000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+SEPTIEMBRE2021!K36</f>
        <v>0</v>
      </c>
      <c r="J36" s="135"/>
      <c r="K36" s="38">
        <f t="shared" si="3"/>
        <v>0</v>
      </c>
      <c r="L36" s="38">
        <f>+SEPTIEMBRE2021!N36</f>
        <v>0</v>
      </c>
      <c r="M36" s="135"/>
      <c r="N36" s="38">
        <f t="shared" si="4"/>
        <v>0</v>
      </c>
      <c r="O36" s="38">
        <f>+SEPTIEMBRE2021!Q36</f>
        <v>0</v>
      </c>
      <c r="P36" s="135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+SEPTIEMBRE2021!K37</f>
        <v>115687407</v>
      </c>
      <c r="J37" s="135"/>
      <c r="K37" s="38">
        <f t="shared" si="3"/>
        <v>115687407</v>
      </c>
      <c r="L37" s="38">
        <f>+SEPTIEMBRE2021!N37</f>
        <v>87106251</v>
      </c>
      <c r="M37" s="135">
        <v>9527052</v>
      </c>
      <c r="N37" s="38">
        <f t="shared" si="4"/>
        <v>96633303</v>
      </c>
      <c r="O37" s="38">
        <f>+SEPTIEMBRE2021!Q37</f>
        <v>87106251</v>
      </c>
      <c r="P37" s="135">
        <v>9527052</v>
      </c>
      <c r="Q37" s="38">
        <f t="shared" si="5"/>
        <v>96633303</v>
      </c>
      <c r="R37" s="39">
        <f t="shared" si="0"/>
        <v>2725543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+SEPTIEMBRE2021!K38</f>
        <v>255369000</v>
      </c>
      <c r="J38" s="135"/>
      <c r="K38" s="38">
        <f t="shared" si="3"/>
        <v>255369000</v>
      </c>
      <c r="L38" s="38">
        <f>+SEPTIEMBRE2021!N38</f>
        <v>181816000</v>
      </c>
      <c r="M38" s="135">
        <v>7971000</v>
      </c>
      <c r="N38" s="38">
        <f t="shared" si="4"/>
        <v>189787000</v>
      </c>
      <c r="O38" s="38">
        <f>+SEPTIEMBRE2021!Q38</f>
        <v>180116000</v>
      </c>
      <c r="P38" s="135">
        <v>7971000</v>
      </c>
      <c r="Q38" s="38">
        <f t="shared" si="5"/>
        <v>188087000</v>
      </c>
      <c r="R38" s="39">
        <f t="shared" si="0"/>
        <v>0</v>
      </c>
      <c r="S38" s="40">
        <f t="shared" si="1"/>
        <v>1700000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+SEPTIEMBRE2021!K39</f>
        <v>7367040</v>
      </c>
      <c r="J39" s="134">
        <f>+J40+J45</f>
        <v>818560</v>
      </c>
      <c r="K39" s="29">
        <f t="shared" si="3"/>
        <v>8185600</v>
      </c>
      <c r="L39" s="29">
        <f>+SEPTIEMBRE2021!N39</f>
        <v>7367040</v>
      </c>
      <c r="M39" s="134">
        <f>+M40+M45</f>
        <v>1637120</v>
      </c>
      <c r="N39" s="29">
        <f t="shared" si="4"/>
        <v>9004160</v>
      </c>
      <c r="O39" s="29">
        <f>+SEPTIEMBRE2021!Q39</f>
        <v>6548480</v>
      </c>
      <c r="P39" s="134">
        <f>+P40+P45</f>
        <v>1637120</v>
      </c>
      <c r="Q39" s="29">
        <f t="shared" si="5"/>
        <v>8185600</v>
      </c>
      <c r="R39" s="35">
        <f t="shared" si="0"/>
        <v>1637120</v>
      </c>
      <c r="S39" s="36">
        <f t="shared" si="1"/>
        <v>818560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+SEPTIEMBRE2021!K40</f>
        <v>0</v>
      </c>
      <c r="J40" s="135">
        <f>SUM(J41:J44)</f>
        <v>0</v>
      </c>
      <c r="K40" s="38">
        <f t="shared" si="3"/>
        <v>0</v>
      </c>
      <c r="L40" s="38">
        <f>+SEPTIEMBRE2021!N40</f>
        <v>0</v>
      </c>
      <c r="M40" s="135">
        <f>SUM(M41:M44)</f>
        <v>0</v>
      </c>
      <c r="N40" s="38">
        <f t="shared" si="4"/>
        <v>0</v>
      </c>
      <c r="O40" s="38">
        <f>+SEPTIEMBRE2021!Q40</f>
        <v>0</v>
      </c>
      <c r="P40" s="135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417</v>
      </c>
      <c r="AB40" s="107" t="s">
        <v>418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+SEPTIEMBRE2021!K41</f>
        <v>0</v>
      </c>
      <c r="J41" s="135"/>
      <c r="K41" s="38">
        <f t="shared" si="3"/>
        <v>0</v>
      </c>
      <c r="L41" s="38">
        <f>+SEPTIEMBRE2021!N41</f>
        <v>0</v>
      </c>
      <c r="M41" s="135"/>
      <c r="N41" s="38">
        <f t="shared" si="4"/>
        <v>0</v>
      </c>
      <c r="O41" s="38">
        <f>+SEPTIEMBRE2021!Q41</f>
        <v>0</v>
      </c>
      <c r="P41" s="135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8770000</v>
      </c>
      <c r="X41" s="53">
        <f>+N46+N58+N99+N112</f>
        <v>9626390</v>
      </c>
      <c r="Y41" s="53">
        <f>+Q46+Q58+Q99+Q112</f>
        <v>8770000</v>
      </c>
      <c r="Z41" s="53">
        <f>+S46+S58+S99+S112</f>
        <v>856390</v>
      </c>
      <c r="AA41" s="69">
        <f>+Y41+Z41</f>
        <v>9626390</v>
      </c>
      <c r="AB41" s="53">
        <v>5344440</v>
      </c>
      <c r="AC41" s="69">
        <f>+AA41-AB41</f>
        <v>4281950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+SEPTIEMBRE2021!K42</f>
        <v>0</v>
      </c>
      <c r="J42" s="135"/>
      <c r="K42" s="38">
        <f t="shared" si="3"/>
        <v>0</v>
      </c>
      <c r="L42" s="38">
        <f>+SEPTIEMBRE2021!N42</f>
        <v>0</v>
      </c>
      <c r="M42" s="135"/>
      <c r="N42" s="38">
        <f t="shared" si="4"/>
        <v>0</v>
      </c>
      <c r="O42" s="38">
        <f>+SEPTIEMBRE2021!Q42</f>
        <v>0</v>
      </c>
      <c r="P42" s="135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12379800</v>
      </c>
      <c r="X42" s="53">
        <f>+N47+N59+N100+N113</f>
        <v>13588690</v>
      </c>
      <c r="Y42" s="53">
        <f>+Q47+Q59+Q100+Q113</f>
        <v>12379800</v>
      </c>
      <c r="Z42" s="53">
        <f>+S47+S59+S100+S113</f>
        <v>1208890</v>
      </c>
      <c r="AA42" s="69">
        <f t="shared" ref="AA42:AA44" si="6">+Y42+Z42</f>
        <v>13588690</v>
      </c>
      <c r="AB42" s="53">
        <v>7544240</v>
      </c>
      <c r="AC42" s="69">
        <f t="shared" ref="AC42:AC44" si="7">+AA42-AB42</f>
        <v>6044450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+SEPTIEMBRE2021!K43</f>
        <v>0</v>
      </c>
      <c r="J43" s="135"/>
      <c r="K43" s="38">
        <f t="shared" si="3"/>
        <v>0</v>
      </c>
      <c r="L43" s="38">
        <f>+SEPTIEMBRE2021!N43</f>
        <v>0</v>
      </c>
      <c r="M43" s="135"/>
      <c r="N43" s="38">
        <f t="shared" si="4"/>
        <v>0</v>
      </c>
      <c r="O43" s="38">
        <f>+SEPTIEMBRE2021!Q43</f>
        <v>0</v>
      </c>
      <c r="P43" s="135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8798156</v>
      </c>
      <c r="X43" s="53">
        <f>+N48+N60+N101+N114</f>
        <v>8798156</v>
      </c>
      <c r="Y43" s="53">
        <f>+Q48+Q60+Q101+Q114</f>
        <v>604141</v>
      </c>
      <c r="Z43" s="53">
        <f>+S48+S60+S101+S114</f>
        <v>8194015</v>
      </c>
      <c r="AA43" s="69">
        <f t="shared" si="6"/>
        <v>8798156</v>
      </c>
      <c r="AB43" s="53">
        <v>5956268</v>
      </c>
      <c r="AC43" s="69">
        <f t="shared" si="7"/>
        <v>2841888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+SEPTIEMBRE2021!K44</f>
        <v>0</v>
      </c>
      <c r="J44" s="135"/>
      <c r="K44" s="38">
        <f t="shared" si="3"/>
        <v>0</v>
      </c>
      <c r="L44" s="38">
        <f>+SEPTIEMBRE2021!N44</f>
        <v>0</v>
      </c>
      <c r="M44" s="135"/>
      <c r="N44" s="38">
        <f t="shared" si="4"/>
        <v>0</v>
      </c>
      <c r="O44" s="38">
        <f>+SEPTIEMBRE2021!Q44</f>
        <v>0</v>
      </c>
      <c r="P44" s="135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1262200</v>
      </c>
      <c r="X44" s="53">
        <f>+N61+N115</f>
        <v>1382500</v>
      </c>
      <c r="Y44" s="53">
        <f>+Q61+Q115</f>
        <v>1262200</v>
      </c>
      <c r="Z44" s="53">
        <f>+S61+S115</f>
        <v>120300</v>
      </c>
      <c r="AA44" s="69">
        <f t="shared" si="6"/>
        <v>1382500</v>
      </c>
      <c r="AB44" s="53">
        <v>781000</v>
      </c>
      <c r="AC44" s="69">
        <f t="shared" si="7"/>
        <v>601500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+SEPTIEMBRE2021!K45</f>
        <v>7367040</v>
      </c>
      <c r="J45" s="135">
        <f>SUM(J46:J50)</f>
        <v>818560</v>
      </c>
      <c r="K45" s="38">
        <f t="shared" si="3"/>
        <v>8185600</v>
      </c>
      <c r="L45" s="38">
        <f>+SEPTIEMBRE2021!N45</f>
        <v>7367040</v>
      </c>
      <c r="M45" s="135">
        <f>SUM(M46:M50)</f>
        <v>1637120</v>
      </c>
      <c r="N45" s="38">
        <f t="shared" si="4"/>
        <v>9004160</v>
      </c>
      <c r="O45" s="38">
        <f>+SEPTIEMBRE2021!Q45</f>
        <v>6548480</v>
      </c>
      <c r="P45" s="135">
        <f>SUM(P46:P50)</f>
        <v>1637120</v>
      </c>
      <c r="Q45" s="38">
        <f t="shared" si="5"/>
        <v>8185600</v>
      </c>
      <c r="R45" s="39">
        <f t="shared" si="0"/>
        <v>1637120</v>
      </c>
      <c r="S45" s="40">
        <f t="shared" si="1"/>
        <v>818560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31210156</v>
      </c>
      <c r="X45" s="70">
        <f t="shared" si="8"/>
        <v>33395736</v>
      </c>
      <c r="Y45" s="70">
        <f t="shared" si="8"/>
        <v>23016141</v>
      </c>
      <c r="Z45" s="70">
        <f t="shared" si="8"/>
        <v>10379595</v>
      </c>
      <c r="AA45" s="70">
        <f t="shared" si="8"/>
        <v>33395736</v>
      </c>
      <c r="AB45" s="70">
        <f t="shared" si="8"/>
        <v>19625948</v>
      </c>
      <c r="AC45" s="70">
        <f t="shared" si="8"/>
        <v>13769788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+SEPTIEMBRE2021!K46</f>
        <v>5009040</v>
      </c>
      <c r="J46" s="135">
        <v>556560</v>
      </c>
      <c r="K46" s="38">
        <f t="shared" si="3"/>
        <v>5565600</v>
      </c>
      <c r="L46" s="38">
        <f>+SEPTIEMBRE2021!N46</f>
        <v>5009040</v>
      </c>
      <c r="M46" s="135">
        <v>1113120</v>
      </c>
      <c r="N46" s="38">
        <f t="shared" si="4"/>
        <v>6122160</v>
      </c>
      <c r="O46" s="38">
        <f>+SEPTIEMBRE2021!Q46</f>
        <v>4452480</v>
      </c>
      <c r="P46" s="135">
        <v>1113120</v>
      </c>
      <c r="Q46" s="38">
        <f t="shared" si="5"/>
        <v>5565600</v>
      </c>
      <c r="R46" s="39">
        <f t="shared" si="0"/>
        <v>1113120</v>
      </c>
      <c r="S46" s="40">
        <f t="shared" si="1"/>
        <v>556560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+SEPTIEMBRE2021!K47</f>
        <v>0</v>
      </c>
      <c r="J47" s="135"/>
      <c r="K47" s="38">
        <f t="shared" si="3"/>
        <v>0</v>
      </c>
      <c r="L47" s="38">
        <f>+SEPTIEMBRE2021!N47</f>
        <v>0</v>
      </c>
      <c r="M47" s="135"/>
      <c r="N47" s="38">
        <f t="shared" si="4"/>
        <v>0</v>
      </c>
      <c r="O47" s="38">
        <f>+SEPTIEMBRE2021!Q47</f>
        <v>0</v>
      </c>
      <c r="P47" s="135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+SEPTIEMBRE2021!K48</f>
        <v>0</v>
      </c>
      <c r="J48" s="135"/>
      <c r="K48" s="38">
        <f t="shared" si="3"/>
        <v>0</v>
      </c>
      <c r="L48" s="38">
        <f>+SEPTIEMBRE2021!N48</f>
        <v>0</v>
      </c>
      <c r="M48" s="135"/>
      <c r="N48" s="38">
        <f t="shared" si="4"/>
        <v>0</v>
      </c>
      <c r="O48" s="38">
        <f>+SEPTIEMBRE2021!Q48</f>
        <v>0</v>
      </c>
      <c r="P48" s="135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+SEPTIEMBRE2021!K49</f>
        <v>0</v>
      </c>
      <c r="J49" s="135"/>
      <c r="K49" s="38">
        <f t="shared" si="3"/>
        <v>0</v>
      </c>
      <c r="L49" s="38">
        <f>+SEPTIEMBRE2021!N49</f>
        <v>0</v>
      </c>
      <c r="M49" s="135"/>
      <c r="N49" s="38">
        <f t="shared" si="4"/>
        <v>0</v>
      </c>
      <c r="O49" s="38">
        <f>+SEPTIEMBRE2021!Q49</f>
        <v>0</v>
      </c>
      <c r="P49" s="135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+SEPTIEMBRE2021!K50</f>
        <v>2358000</v>
      </c>
      <c r="J50" s="135">
        <v>262000</v>
      </c>
      <c r="K50" s="38">
        <f t="shared" si="3"/>
        <v>2620000</v>
      </c>
      <c r="L50" s="38">
        <f>+SEPTIEMBRE2021!N50</f>
        <v>2358000</v>
      </c>
      <c r="M50" s="135">
        <v>524000</v>
      </c>
      <c r="N50" s="38">
        <f t="shared" si="4"/>
        <v>2882000</v>
      </c>
      <c r="O50" s="38">
        <f>+SEPTIEMBRE2021!Q50</f>
        <v>2096000</v>
      </c>
      <c r="P50" s="135">
        <v>524000</v>
      </c>
      <c r="Q50" s="38">
        <f t="shared" si="5"/>
        <v>2620000</v>
      </c>
      <c r="R50" s="39">
        <f t="shared" si="0"/>
        <v>524000</v>
      </c>
      <c r="S50" s="40">
        <f t="shared" si="1"/>
        <v>262000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+SEPTIEMBRE2021!K51</f>
        <v>16442264</v>
      </c>
      <c r="J51" s="134">
        <f>+J52+J57</f>
        <v>1147460</v>
      </c>
      <c r="K51" s="29">
        <f t="shared" si="3"/>
        <v>17589724</v>
      </c>
      <c r="L51" s="29">
        <f>+SEPTIEMBRE2021!N51</f>
        <v>16442264</v>
      </c>
      <c r="M51" s="134">
        <f>+M52+M57</f>
        <v>2294920</v>
      </c>
      <c r="N51" s="29">
        <f t="shared" si="4"/>
        <v>18737184</v>
      </c>
      <c r="O51" s="29">
        <f>+SEPTIEMBRE2021!Q51</f>
        <v>9089080</v>
      </c>
      <c r="P51" s="134">
        <f>+P52+P57</f>
        <v>2294920</v>
      </c>
      <c r="Q51" s="29">
        <f t="shared" si="5"/>
        <v>11384000</v>
      </c>
      <c r="R51" s="35">
        <f t="shared" si="0"/>
        <v>4750097</v>
      </c>
      <c r="S51" s="36">
        <f t="shared" si="1"/>
        <v>7353184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+SEPTIEMBRE2021!K52</f>
        <v>0</v>
      </c>
      <c r="J52" s="135">
        <f>SUM(J53:J56)</f>
        <v>0</v>
      </c>
      <c r="K52" s="38">
        <f t="shared" si="3"/>
        <v>0</v>
      </c>
      <c r="L52" s="38">
        <f>+SEPTIEMBRE2021!N52</f>
        <v>0</v>
      </c>
      <c r="M52" s="135">
        <f>SUM(M53:M56)</f>
        <v>0</v>
      </c>
      <c r="N52" s="38">
        <f t="shared" si="4"/>
        <v>0</v>
      </c>
      <c r="O52" s="38">
        <f>+SEPTIEMBRE2021!Q52</f>
        <v>0</v>
      </c>
      <c r="P52" s="135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+SEPTIEMBRE2021!K53</f>
        <v>0</v>
      </c>
      <c r="J53" s="135"/>
      <c r="K53" s="38">
        <f t="shared" si="3"/>
        <v>0</v>
      </c>
      <c r="L53" s="38">
        <f>+SEPTIEMBRE2021!N53</f>
        <v>0</v>
      </c>
      <c r="M53" s="135"/>
      <c r="N53" s="38">
        <f t="shared" si="4"/>
        <v>0</v>
      </c>
      <c r="O53" s="38">
        <f>+SEPTIEMBRE2021!Q53</f>
        <v>0</v>
      </c>
      <c r="P53" s="135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+SEPTIEMBRE2021!K54</f>
        <v>0</v>
      </c>
      <c r="J54" s="135"/>
      <c r="K54" s="38">
        <f t="shared" si="3"/>
        <v>0</v>
      </c>
      <c r="L54" s="38">
        <f>+SEPTIEMBRE2021!N54</f>
        <v>0</v>
      </c>
      <c r="M54" s="135"/>
      <c r="N54" s="38">
        <f t="shared" si="4"/>
        <v>0</v>
      </c>
      <c r="O54" s="38">
        <f>+SEPTIEMBRE2021!Q54</f>
        <v>0</v>
      </c>
      <c r="P54" s="135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+SEPTIEMBRE2021!K55</f>
        <v>0</v>
      </c>
      <c r="J55" s="135"/>
      <c r="K55" s="38">
        <f t="shared" si="3"/>
        <v>0</v>
      </c>
      <c r="L55" s="38">
        <f>+SEPTIEMBRE2021!N55</f>
        <v>0</v>
      </c>
      <c r="M55" s="135"/>
      <c r="N55" s="38">
        <f t="shared" si="4"/>
        <v>0</v>
      </c>
      <c r="O55" s="38">
        <f>+SEPTIEMBRE2021!Q55</f>
        <v>0</v>
      </c>
      <c r="P55" s="135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+SEPTIEMBRE2021!K56</f>
        <v>0</v>
      </c>
      <c r="J56" s="135"/>
      <c r="K56" s="38">
        <f t="shared" si="3"/>
        <v>0</v>
      </c>
      <c r="L56" s="38">
        <f>+SEPTIEMBRE2021!N56</f>
        <v>0</v>
      </c>
      <c r="M56" s="135"/>
      <c r="N56" s="38">
        <f t="shared" si="4"/>
        <v>0</v>
      </c>
      <c r="O56" s="38">
        <f>+SEPTIEMBRE2021!Q56</f>
        <v>0</v>
      </c>
      <c r="P56" s="135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+SEPTIEMBRE2021!K57</f>
        <v>16442264</v>
      </c>
      <c r="J57" s="135">
        <f>SUM(J58:J65)</f>
        <v>1147460</v>
      </c>
      <c r="K57" s="38">
        <f t="shared" si="3"/>
        <v>17589724</v>
      </c>
      <c r="L57" s="38">
        <f>+SEPTIEMBRE2021!N57</f>
        <v>16442264</v>
      </c>
      <c r="M57" s="135">
        <f>SUM(M58:M65)</f>
        <v>2294920</v>
      </c>
      <c r="N57" s="38">
        <f t="shared" si="4"/>
        <v>18737184</v>
      </c>
      <c r="O57" s="38">
        <f>+SEPTIEMBRE2021!Q57</f>
        <v>9089080</v>
      </c>
      <c r="P57" s="135">
        <f>SUM(P58:P65)</f>
        <v>2294920</v>
      </c>
      <c r="Q57" s="38">
        <f t="shared" si="5"/>
        <v>11384000</v>
      </c>
      <c r="R57" s="39">
        <f t="shared" si="0"/>
        <v>4750097</v>
      </c>
      <c r="S57" s="40">
        <f t="shared" si="1"/>
        <v>7353184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+SEPTIEMBRE2021!K58</f>
        <v>0</v>
      </c>
      <c r="J58" s="135"/>
      <c r="K58" s="38">
        <f t="shared" si="3"/>
        <v>0</v>
      </c>
      <c r="L58" s="38">
        <f>+SEPTIEMBRE2021!N58</f>
        <v>0</v>
      </c>
      <c r="M58" s="135"/>
      <c r="N58" s="38">
        <f t="shared" si="4"/>
        <v>0</v>
      </c>
      <c r="O58" s="38">
        <f>+SEPTIEMBRE2021!Q58</f>
        <v>0</v>
      </c>
      <c r="P58" s="135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+SEPTIEMBRE2021!K59</f>
        <v>7070940</v>
      </c>
      <c r="J59" s="135">
        <v>785660</v>
      </c>
      <c r="K59" s="38">
        <f t="shared" si="3"/>
        <v>7856600</v>
      </c>
      <c r="L59" s="38">
        <f>+SEPTIEMBRE2021!N59</f>
        <v>7070940</v>
      </c>
      <c r="M59" s="135">
        <v>1571320</v>
      </c>
      <c r="N59" s="38">
        <f t="shared" si="4"/>
        <v>8642260</v>
      </c>
      <c r="O59" s="38">
        <f>+SEPTIEMBRE2021!Q59</f>
        <v>6285280</v>
      </c>
      <c r="P59" s="135">
        <v>1571320</v>
      </c>
      <c r="Q59" s="38">
        <f t="shared" si="5"/>
        <v>7856600</v>
      </c>
      <c r="R59" s="39">
        <f t="shared" si="0"/>
        <v>1571320</v>
      </c>
      <c r="S59" s="40">
        <f t="shared" si="1"/>
        <v>785660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+SEPTIEMBRE2021!K60</f>
        <v>5540826</v>
      </c>
      <c r="J60" s="135"/>
      <c r="K60" s="38">
        <f t="shared" si="3"/>
        <v>5540826</v>
      </c>
      <c r="L60" s="38">
        <f>+SEPTIEMBRE2021!N60</f>
        <v>5540826</v>
      </c>
      <c r="M60" s="135"/>
      <c r="N60" s="38">
        <f t="shared" si="4"/>
        <v>5540826</v>
      </c>
      <c r="O60" s="38">
        <f>+SEPTIEMBRE2021!Q60</f>
        <v>0</v>
      </c>
      <c r="P60" s="135"/>
      <c r="Q60" s="38">
        <f t="shared" si="5"/>
        <v>0</v>
      </c>
      <c r="R60" s="39">
        <f t="shared" si="0"/>
        <v>1846943</v>
      </c>
      <c r="S60" s="40">
        <f t="shared" si="1"/>
        <v>5540826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+SEPTIEMBRE2021!K61</f>
        <v>308700</v>
      </c>
      <c r="J61" s="135">
        <v>34300</v>
      </c>
      <c r="K61" s="38">
        <f t="shared" si="3"/>
        <v>343000</v>
      </c>
      <c r="L61" s="38">
        <f>+SEPTIEMBRE2021!N61</f>
        <v>308700</v>
      </c>
      <c r="M61" s="135">
        <v>68600</v>
      </c>
      <c r="N61" s="38">
        <f t="shared" si="4"/>
        <v>377300</v>
      </c>
      <c r="O61" s="38">
        <f>+SEPTIEMBRE2021!Q61</f>
        <v>274400</v>
      </c>
      <c r="P61" s="135">
        <v>68600</v>
      </c>
      <c r="Q61" s="38">
        <f t="shared" si="5"/>
        <v>343000</v>
      </c>
      <c r="R61" s="39">
        <f t="shared" si="0"/>
        <v>68600</v>
      </c>
      <c r="S61" s="40">
        <f t="shared" si="1"/>
        <v>34300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+SEPTIEMBRE2021!K62</f>
        <v>0</v>
      </c>
      <c r="J62" s="135"/>
      <c r="K62" s="38">
        <f t="shared" si="3"/>
        <v>0</v>
      </c>
      <c r="L62" s="38">
        <f>+SEPTIEMBRE2021!N62</f>
        <v>0</v>
      </c>
      <c r="M62" s="135"/>
      <c r="N62" s="38">
        <f t="shared" si="4"/>
        <v>0</v>
      </c>
      <c r="O62" s="38">
        <f>+SEPTIEMBRE2021!Q62</f>
        <v>0</v>
      </c>
      <c r="P62" s="135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+SEPTIEMBRE2021!K63</f>
        <v>1677900</v>
      </c>
      <c r="J63" s="135">
        <v>196500</v>
      </c>
      <c r="K63" s="38">
        <f t="shared" si="3"/>
        <v>1874400</v>
      </c>
      <c r="L63" s="38">
        <f>+SEPTIEMBRE2021!N63</f>
        <v>1677900</v>
      </c>
      <c r="M63" s="135">
        <v>393000</v>
      </c>
      <c r="N63" s="38">
        <f t="shared" si="4"/>
        <v>2070900</v>
      </c>
      <c r="O63" s="38">
        <f>+SEPTIEMBRE2021!Q63</f>
        <v>1481400</v>
      </c>
      <c r="P63" s="135">
        <v>393000</v>
      </c>
      <c r="Q63" s="38">
        <f t="shared" si="5"/>
        <v>1874400</v>
      </c>
      <c r="R63" s="39">
        <f t="shared" si="0"/>
        <v>-105900</v>
      </c>
      <c r="S63" s="40">
        <f t="shared" si="1"/>
        <v>196500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+SEPTIEMBRE2021!K64</f>
        <v>1179000</v>
      </c>
      <c r="J64" s="135">
        <v>131000</v>
      </c>
      <c r="K64" s="38">
        <f t="shared" si="3"/>
        <v>1310000</v>
      </c>
      <c r="L64" s="38">
        <f>+SEPTIEMBRE2021!N64</f>
        <v>1179000</v>
      </c>
      <c r="M64" s="135">
        <v>262000</v>
      </c>
      <c r="N64" s="38">
        <f t="shared" si="4"/>
        <v>1441000</v>
      </c>
      <c r="O64" s="38">
        <f>+SEPTIEMBRE2021!Q64</f>
        <v>1048000</v>
      </c>
      <c r="P64" s="135">
        <v>262000</v>
      </c>
      <c r="Q64" s="38">
        <f t="shared" si="5"/>
        <v>1310000</v>
      </c>
      <c r="R64" s="39">
        <f t="shared" si="0"/>
        <v>851500</v>
      </c>
      <c r="S64" s="40">
        <f>+N64-Q64</f>
        <v>131000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+SEPTIEMBRE2021!K65</f>
        <v>664898</v>
      </c>
      <c r="J65" s="135"/>
      <c r="K65" s="38">
        <f t="shared" si="3"/>
        <v>664898</v>
      </c>
      <c r="L65" s="38">
        <f>+SEPTIEMBRE2021!N65</f>
        <v>664898</v>
      </c>
      <c r="M65" s="135"/>
      <c r="N65" s="38">
        <f t="shared" si="4"/>
        <v>664898</v>
      </c>
      <c r="O65" s="38">
        <f>+SEPTIEMBRE2021!Q65</f>
        <v>0</v>
      </c>
      <c r="P65" s="135"/>
      <c r="Q65" s="38">
        <f t="shared" si="5"/>
        <v>0</v>
      </c>
      <c r="R65" s="39">
        <f t="shared" si="0"/>
        <v>517634</v>
      </c>
      <c r="S65" s="40">
        <f t="shared" si="1"/>
        <v>664898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27683268</v>
      </c>
      <c r="F66" s="29">
        <f>+F67+F87+F91+F105</f>
        <v>0</v>
      </c>
      <c r="G66" s="29">
        <f>+G67+G87+G91+G105</f>
        <v>56459638</v>
      </c>
      <c r="H66" s="65">
        <f t="shared" si="2"/>
        <v>921728218.75999999</v>
      </c>
      <c r="I66" s="29">
        <f>+SEPTIEMBRE2021!K66</f>
        <v>859542555</v>
      </c>
      <c r="J66" s="134">
        <f>+J67+J87+J91+J105</f>
        <v>21564360</v>
      </c>
      <c r="K66" s="29">
        <f t="shared" si="3"/>
        <v>881106915</v>
      </c>
      <c r="L66" s="29">
        <f>+SEPTIEMBRE2021!N66</f>
        <v>596067333</v>
      </c>
      <c r="M66" s="134">
        <f>+M67+M87+M91+M105</f>
        <v>51259546</v>
      </c>
      <c r="N66" s="29">
        <f t="shared" si="4"/>
        <v>647326879</v>
      </c>
      <c r="O66" s="29">
        <f>+SEPTIEMBRE2021!Q66</f>
        <v>582413025</v>
      </c>
      <c r="P66" s="134">
        <f>+P67+P87+P91+P105</f>
        <v>51259546</v>
      </c>
      <c r="Q66" s="29">
        <f t="shared" si="5"/>
        <v>633672571</v>
      </c>
      <c r="R66" s="35">
        <f t="shared" si="0"/>
        <v>40621303.75999999</v>
      </c>
      <c r="S66" s="36">
        <f t="shared" si="1"/>
        <v>13654308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10592326</v>
      </c>
      <c r="H67" s="65">
        <f t="shared" si="2"/>
        <v>66655252</v>
      </c>
      <c r="I67" s="29">
        <f>+SEPTIEMBRE2021!K67</f>
        <v>48465152</v>
      </c>
      <c r="J67" s="134">
        <f>+J68+J69+J70+J71</f>
        <v>3526700</v>
      </c>
      <c r="K67" s="29">
        <f t="shared" si="3"/>
        <v>51991852</v>
      </c>
      <c r="L67" s="29">
        <f>+SEPTIEMBRE2021!N67</f>
        <v>48465152</v>
      </c>
      <c r="M67" s="134">
        <f>+M68+M69+M70+M71</f>
        <v>3526700</v>
      </c>
      <c r="N67" s="29">
        <f t="shared" si="4"/>
        <v>51991852</v>
      </c>
      <c r="O67" s="29">
        <f>+SEPTIEMBRE2021!Q67</f>
        <v>42959581</v>
      </c>
      <c r="P67" s="134">
        <f>+P68+P69+P70+P71</f>
        <v>3526700</v>
      </c>
      <c r="Q67" s="29">
        <f t="shared" si="5"/>
        <v>46486281</v>
      </c>
      <c r="R67" s="35">
        <f t="shared" si="0"/>
        <v>14663400</v>
      </c>
      <c r="S67" s="36">
        <f t="shared" si="1"/>
        <v>5505571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+SEPTIEMBRE2021!K68</f>
        <v>34162900</v>
      </c>
      <c r="J68" s="135">
        <v>3526700</v>
      </c>
      <c r="K68" s="38">
        <f t="shared" si="3"/>
        <v>37689600</v>
      </c>
      <c r="L68" s="38">
        <f>+SEPTIEMBRE2021!N68</f>
        <v>34162900</v>
      </c>
      <c r="M68" s="135">
        <v>3526700</v>
      </c>
      <c r="N68" s="38">
        <f t="shared" si="4"/>
        <v>37689600</v>
      </c>
      <c r="O68" s="38">
        <f>+SEPTIEMBRE2021!Q68</f>
        <v>34162900</v>
      </c>
      <c r="P68" s="135">
        <v>3526700</v>
      </c>
      <c r="Q68" s="38">
        <f t="shared" si="5"/>
        <v>37689600</v>
      </c>
      <c r="R68" s="39">
        <f t="shared" si="0"/>
        <v>8574074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+SEPTIEMBRE2021!K69</f>
        <v>6900000</v>
      </c>
      <c r="J69" s="135"/>
      <c r="K69" s="38">
        <f t="shared" si="3"/>
        <v>6900000</v>
      </c>
      <c r="L69" s="38">
        <f>+SEPTIEMBRE2021!N69</f>
        <v>6900000</v>
      </c>
      <c r="M69" s="135"/>
      <c r="N69" s="38">
        <f t="shared" si="4"/>
        <v>6900000</v>
      </c>
      <c r="O69" s="38">
        <f>+SEPTIEMBRE2021!Q69</f>
        <v>6900000</v>
      </c>
      <c r="P69" s="135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+SEPTIEMBRE2021!K70</f>
        <v>0</v>
      </c>
      <c r="J70" s="135"/>
      <c r="K70" s="38">
        <f t="shared" si="3"/>
        <v>0</v>
      </c>
      <c r="L70" s="38">
        <f>+SEPTIEMBRE2021!N70</f>
        <v>0</v>
      </c>
      <c r="M70" s="135"/>
      <c r="N70" s="38">
        <f t="shared" si="4"/>
        <v>0</v>
      </c>
      <c r="O70" s="38">
        <f>+SEPTIEMBRE2021!Q70</f>
        <v>0</v>
      </c>
      <c r="P70" s="135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+SEPTIEMBRE2021!K71</f>
        <v>7402252</v>
      </c>
      <c r="J71" s="135">
        <f>J72+J73+J74+J75+J76+J77+J78+J79+J80+J81+J82+J83+J84+J85</f>
        <v>0</v>
      </c>
      <c r="K71" s="38">
        <f t="shared" si="3"/>
        <v>7402252</v>
      </c>
      <c r="L71" s="38">
        <f>+SEPTIEMBRE2021!N71</f>
        <v>7402252</v>
      </c>
      <c r="M71" s="135">
        <f>M72+M73+M74+M75+M76+M77+M78+M79+M80+M81+M82+M83+M84+M85</f>
        <v>0</v>
      </c>
      <c r="N71" s="38">
        <f t="shared" si="4"/>
        <v>7402252</v>
      </c>
      <c r="O71" s="38">
        <f>+SEPTIEMBRE2021!Q71</f>
        <v>1896681</v>
      </c>
      <c r="P71" s="135">
        <f>P72+P73+P74+P75+P76+P77+P78+P79+P80+P81+P82+P83+P84+P85</f>
        <v>0</v>
      </c>
      <c r="Q71" s="38">
        <f t="shared" si="5"/>
        <v>1896681</v>
      </c>
      <c r="R71" s="39">
        <f t="shared" si="0"/>
        <v>5989326</v>
      </c>
      <c r="S71" s="40">
        <f t="shared" si="1"/>
        <v>5505571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+SEPTIEMBRE2021!K72</f>
        <v>1939686</v>
      </c>
      <c r="J72" s="135"/>
      <c r="K72" s="38">
        <f t="shared" si="3"/>
        <v>1939686</v>
      </c>
      <c r="L72" s="38">
        <f>+SEPTIEMBRE2021!N72</f>
        <v>1939686</v>
      </c>
      <c r="M72" s="135"/>
      <c r="N72" s="38">
        <f t="shared" si="4"/>
        <v>1939686</v>
      </c>
      <c r="O72" s="38">
        <f>+SEPTIEMBRE2021!Q72</f>
        <v>215521</v>
      </c>
      <c r="P72" s="135"/>
      <c r="Q72" s="38">
        <f t="shared" si="5"/>
        <v>215521</v>
      </c>
      <c r="R72" s="39">
        <f t="shared" si="0"/>
        <v>646561</v>
      </c>
      <c r="S72" s="40">
        <f t="shared" si="1"/>
        <v>1724165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+SEPTIEMBRE2021!K73</f>
        <v>0</v>
      </c>
      <c r="J73" s="135"/>
      <c r="K73" s="38">
        <f t="shared" si="3"/>
        <v>0</v>
      </c>
      <c r="L73" s="38">
        <f>+SEPTIEMBRE2021!N73</f>
        <v>0</v>
      </c>
      <c r="M73" s="135"/>
      <c r="N73" s="38">
        <f t="shared" si="4"/>
        <v>0</v>
      </c>
      <c r="O73" s="38">
        <f>+SEPTIEMBRE2021!Q73</f>
        <v>0</v>
      </c>
      <c r="P73" s="135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+SEPTIEMBRE2021!K74</f>
        <v>1443248</v>
      </c>
      <c r="J74" s="135"/>
      <c r="K74" s="38">
        <f t="shared" si="3"/>
        <v>1443248</v>
      </c>
      <c r="L74" s="38">
        <f>+SEPTIEMBRE2021!N74</f>
        <v>1443248</v>
      </c>
      <c r="M74" s="135"/>
      <c r="N74" s="38">
        <f t="shared" si="4"/>
        <v>1443248</v>
      </c>
      <c r="O74" s="38">
        <f>+SEPTIEMBRE2021!Q74</f>
        <v>267681</v>
      </c>
      <c r="P74" s="135"/>
      <c r="Q74" s="38">
        <f t="shared" si="5"/>
        <v>267681</v>
      </c>
      <c r="R74" s="39">
        <f t="shared" si="0"/>
        <v>1015547</v>
      </c>
      <c r="S74" s="40">
        <f t="shared" si="1"/>
        <v>1175567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+SEPTIEMBRE2021!K75</f>
        <v>0</v>
      </c>
      <c r="J75" s="135"/>
      <c r="K75" s="38">
        <f t="shared" si="3"/>
        <v>0</v>
      </c>
      <c r="L75" s="38">
        <f>+SEPTIEMBRE2021!N75</f>
        <v>0</v>
      </c>
      <c r="M75" s="135"/>
      <c r="N75" s="38">
        <f t="shared" si="4"/>
        <v>0</v>
      </c>
      <c r="O75" s="38">
        <f>+SEPTIEMBRE2021!Q75</f>
        <v>0</v>
      </c>
      <c r="P75" s="135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+SEPTIEMBRE2021!K76</f>
        <v>189794</v>
      </c>
      <c r="J76" s="135"/>
      <c r="K76" s="38">
        <f t="shared" si="3"/>
        <v>189794</v>
      </c>
      <c r="L76" s="38">
        <f>+SEPTIEMBRE2021!N76</f>
        <v>189794</v>
      </c>
      <c r="M76" s="135"/>
      <c r="N76" s="38">
        <f t="shared" si="4"/>
        <v>189794</v>
      </c>
      <c r="O76" s="38">
        <f>+SEPTIEMBRE2021!Q76</f>
        <v>33052</v>
      </c>
      <c r="P76" s="135"/>
      <c r="Q76" s="38">
        <f t="shared" si="5"/>
        <v>33052</v>
      </c>
      <c r="R76" s="39">
        <f t="shared" ref="R76:R141" si="10">+H76-K76</f>
        <v>126072</v>
      </c>
      <c r="S76" s="40">
        <f t="shared" ref="S76:S141" si="11">+N76-Q76</f>
        <v>156742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+SEPTIEMBRE2021!K77</f>
        <v>463623</v>
      </c>
      <c r="J77" s="135"/>
      <c r="K77" s="38">
        <f t="shared" ref="K77:K142" si="13">+I77+J77</f>
        <v>463623</v>
      </c>
      <c r="L77" s="38">
        <f>+SEPTIEMBRE2021!N77</f>
        <v>463623</v>
      </c>
      <c r="M77" s="135"/>
      <c r="N77" s="38">
        <f t="shared" ref="N77:N142" si="14">+L77+M77</f>
        <v>463623</v>
      </c>
      <c r="O77" s="38">
        <f>+SEPTIEMBRE2021!Q77</f>
        <v>463623</v>
      </c>
      <c r="P77" s="135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+SEPTIEMBRE2021!K78</f>
        <v>3006765</v>
      </c>
      <c r="J78" s="135"/>
      <c r="K78" s="38">
        <f t="shared" si="13"/>
        <v>3006765</v>
      </c>
      <c r="L78" s="38">
        <f>+SEPTIEMBRE2021!N78</f>
        <v>3006765</v>
      </c>
      <c r="M78" s="135"/>
      <c r="N78" s="38">
        <f t="shared" si="14"/>
        <v>3006765</v>
      </c>
      <c r="O78" s="38">
        <f>+SEPTIEMBRE2021!Q78</f>
        <v>557668</v>
      </c>
      <c r="P78" s="135"/>
      <c r="Q78" s="38">
        <f t="shared" si="15"/>
        <v>557668</v>
      </c>
      <c r="R78" s="39">
        <f t="shared" si="10"/>
        <v>2173655</v>
      </c>
      <c r="S78" s="40">
        <f t="shared" si="11"/>
        <v>2449097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+SEPTIEMBRE2021!K79</f>
        <v>0</v>
      </c>
      <c r="J79" s="135"/>
      <c r="K79" s="38">
        <f t="shared" si="13"/>
        <v>0</v>
      </c>
      <c r="L79" s="38">
        <f>+SEPTIEMBRE2021!N79</f>
        <v>0</v>
      </c>
      <c r="M79" s="135"/>
      <c r="N79" s="38">
        <f t="shared" si="14"/>
        <v>0</v>
      </c>
      <c r="O79" s="38">
        <f>+SEPTIEMBRE2021!Q79</f>
        <v>0</v>
      </c>
      <c r="P79" s="135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+SEPTIEMBRE2021!K80</f>
        <v>146228</v>
      </c>
      <c r="J80" s="135"/>
      <c r="K80" s="38">
        <f t="shared" si="13"/>
        <v>146228</v>
      </c>
      <c r="L80" s="38">
        <f>+SEPTIEMBRE2021!N80</f>
        <v>146228</v>
      </c>
      <c r="M80" s="135"/>
      <c r="N80" s="38">
        <f t="shared" si="14"/>
        <v>146228</v>
      </c>
      <c r="O80" s="38">
        <f>+SEPTIEMBRE2021!Q80</f>
        <v>146228</v>
      </c>
      <c r="P80" s="135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+SEPTIEMBRE2021!K81</f>
        <v>212908</v>
      </c>
      <c r="J81" s="135"/>
      <c r="K81" s="38">
        <f t="shared" si="13"/>
        <v>212908</v>
      </c>
      <c r="L81" s="38">
        <f>+SEPTIEMBRE2021!N81</f>
        <v>212908</v>
      </c>
      <c r="M81" s="135"/>
      <c r="N81" s="38">
        <f t="shared" si="14"/>
        <v>212908</v>
      </c>
      <c r="O81" s="38">
        <f>+SEPTIEMBRE2021!Q81</f>
        <v>212908</v>
      </c>
      <c r="P81" s="135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+SEPTIEMBRE2021!K82</f>
        <v>0</v>
      </c>
      <c r="J82" s="135"/>
      <c r="K82" s="38">
        <f t="shared" si="13"/>
        <v>0</v>
      </c>
      <c r="L82" s="38">
        <f>+SEPTIEMBRE2021!N82</f>
        <v>0</v>
      </c>
      <c r="M82" s="135"/>
      <c r="N82" s="38">
        <f t="shared" si="14"/>
        <v>0</v>
      </c>
      <c r="O82" s="38">
        <f>+SEPTIEMBRE2021!Q82</f>
        <v>0</v>
      </c>
      <c r="P82" s="135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+SEPTIEMBRE2021!K83</f>
        <v>0</v>
      </c>
      <c r="J83" s="135"/>
      <c r="K83" s="38">
        <f t="shared" si="13"/>
        <v>0</v>
      </c>
      <c r="L83" s="38">
        <f>+SEPTIEMBRE2021!N83</f>
        <v>0</v>
      </c>
      <c r="M83" s="135"/>
      <c r="N83" s="38">
        <f t="shared" si="14"/>
        <v>0</v>
      </c>
      <c r="O83" s="38">
        <f>+SEPTIEMBRE2021!Q83</f>
        <v>0</v>
      </c>
      <c r="P83" s="135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+SEPTIEMBRE2021!K84</f>
        <v>0</v>
      </c>
      <c r="J84" s="135"/>
      <c r="K84" s="38">
        <f t="shared" si="13"/>
        <v>0</v>
      </c>
      <c r="L84" s="38">
        <f>+SEPTIEMBRE2021!N84</f>
        <v>0</v>
      </c>
      <c r="M84" s="135"/>
      <c r="N84" s="38">
        <f t="shared" si="14"/>
        <v>0</v>
      </c>
      <c r="O84" s="38">
        <f>+SEPTIEMBRE2021!Q84</f>
        <v>0</v>
      </c>
      <c r="P84" s="135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+SEPTIEMBRE2021!K85</f>
        <v>0</v>
      </c>
      <c r="J85" s="135">
        <f>J86</f>
        <v>0</v>
      </c>
      <c r="K85" s="38">
        <f t="shared" si="13"/>
        <v>0</v>
      </c>
      <c r="L85" s="38">
        <f>+SEPTIEMBRE2021!N85</f>
        <v>0</v>
      </c>
      <c r="M85" s="135">
        <f>M86</f>
        <v>0</v>
      </c>
      <c r="N85" s="38">
        <f t="shared" si="14"/>
        <v>0</v>
      </c>
      <c r="O85" s="38">
        <f>+SEPTIEMBRE2021!Q85</f>
        <v>0</v>
      </c>
      <c r="P85" s="135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+SEPTIEMBRE2021!K86</f>
        <v>0</v>
      </c>
      <c r="J86" s="135"/>
      <c r="K86" s="38">
        <f t="shared" si="13"/>
        <v>0</v>
      </c>
      <c r="L86" s="38">
        <f>+SEPTIEMBRE2021!N86</f>
        <v>0</v>
      </c>
      <c r="M86" s="135"/>
      <c r="N86" s="38">
        <f t="shared" si="14"/>
        <v>0</v>
      </c>
      <c r="O86" s="38">
        <f>+SEPTIEMBRE2021!Q86</f>
        <v>0</v>
      </c>
      <c r="P86" s="135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40817550</v>
      </c>
      <c r="H87" s="65">
        <f t="shared" si="12"/>
        <v>833587435.75999999</v>
      </c>
      <c r="I87" s="29">
        <f>+SEPTIEMBRE2021!K87</f>
        <v>796563346</v>
      </c>
      <c r="J87" s="134">
        <f>SUM(J88:J90)</f>
        <v>16911000</v>
      </c>
      <c r="K87" s="29">
        <f t="shared" si="13"/>
        <v>813474346</v>
      </c>
      <c r="L87" s="29">
        <f>+SEPTIEMBRE2021!N87</f>
        <v>533088124</v>
      </c>
      <c r="M87" s="134">
        <f>SUM(M88:M90)</f>
        <v>45479526</v>
      </c>
      <c r="N87" s="29">
        <f t="shared" si="14"/>
        <v>578567650</v>
      </c>
      <c r="O87" s="29">
        <f>+SEPTIEMBRE2021!Q87</f>
        <v>528938124</v>
      </c>
      <c r="P87" s="134">
        <f>SUM(P88:P90)</f>
        <v>45479526</v>
      </c>
      <c r="Q87" s="29">
        <f t="shared" si="15"/>
        <v>574417650</v>
      </c>
      <c r="R87" s="35">
        <f t="shared" si="10"/>
        <v>20113089.75999999</v>
      </c>
      <c r="S87" s="36">
        <f t="shared" si="11"/>
        <v>4150000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+SEPTIEMBRE2021!K88</f>
        <v>0</v>
      </c>
      <c r="J88" s="135"/>
      <c r="K88" s="38">
        <f t="shared" si="13"/>
        <v>0</v>
      </c>
      <c r="L88" s="38">
        <f>+SEPTIEMBRE2021!N88</f>
        <v>0</v>
      </c>
      <c r="M88" s="135"/>
      <c r="N88" s="38">
        <f t="shared" si="14"/>
        <v>0</v>
      </c>
      <c r="O88" s="38">
        <f>+SEPTIEMBRE2021!Q88</f>
        <v>0</v>
      </c>
      <c r="P88" s="135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f>5000000+17024000+15653550</f>
        <v>37677550</v>
      </c>
      <c r="H89" s="64">
        <f t="shared" si="12"/>
        <v>372727435.75999999</v>
      </c>
      <c r="I89" s="38">
        <f>+SEPTIEMBRE2021!K89</f>
        <v>347588346</v>
      </c>
      <c r="J89" s="135">
        <v>10221000</v>
      </c>
      <c r="K89" s="38">
        <f t="shared" si="13"/>
        <v>357809346</v>
      </c>
      <c r="L89" s="38">
        <f>+SEPTIEMBRE2021!N89</f>
        <v>257213324</v>
      </c>
      <c r="M89" s="135">
        <v>22109526</v>
      </c>
      <c r="N89" s="38">
        <f t="shared" si="14"/>
        <v>279322850</v>
      </c>
      <c r="O89" s="38">
        <f>+SEPTIEMBRE2021!Q89</f>
        <v>254763324</v>
      </c>
      <c r="P89" s="135">
        <v>22109526</v>
      </c>
      <c r="Q89" s="38">
        <f t="shared" si="15"/>
        <v>276872850</v>
      </c>
      <c r="R89" s="39">
        <f t="shared" si="10"/>
        <v>14918089.75999999</v>
      </c>
      <c r="S89" s="40">
        <f t="shared" si="11"/>
        <v>2450000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+SEPTIEMBRE2021!K90</f>
        <v>448975000</v>
      </c>
      <c r="J90" s="135">
        <v>6690000</v>
      </c>
      <c r="K90" s="38">
        <f t="shared" si="13"/>
        <v>455665000</v>
      </c>
      <c r="L90" s="38">
        <f>+SEPTIEMBRE2021!N90</f>
        <v>275874800</v>
      </c>
      <c r="M90" s="135">
        <v>23370000</v>
      </c>
      <c r="N90" s="38">
        <f t="shared" si="14"/>
        <v>299244800</v>
      </c>
      <c r="O90" s="38">
        <f>+SEPTIEMBRE2021!Q90</f>
        <v>274174800</v>
      </c>
      <c r="P90" s="135">
        <v>23370000</v>
      </c>
      <c r="Q90" s="38">
        <f t="shared" si="15"/>
        <v>297544800</v>
      </c>
      <c r="R90" s="39">
        <f t="shared" si="10"/>
        <v>5195000</v>
      </c>
      <c r="S90" s="40">
        <f t="shared" si="11"/>
        <v>1700000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+SEPTIEMBRE2021!K91</f>
        <v>4867561</v>
      </c>
      <c r="J91" s="134">
        <f>+J92+J98</f>
        <v>440930</v>
      </c>
      <c r="K91" s="29">
        <f t="shared" si="13"/>
        <v>5308491</v>
      </c>
      <c r="L91" s="29">
        <f>+SEPTIEMBRE2021!N91</f>
        <v>4867561</v>
      </c>
      <c r="M91" s="134">
        <f>+M92+M98</f>
        <v>881860</v>
      </c>
      <c r="N91" s="29">
        <f t="shared" si="14"/>
        <v>5749421</v>
      </c>
      <c r="O91" s="29">
        <f>+SEPTIEMBRE2021!Q91</f>
        <v>4426631</v>
      </c>
      <c r="P91" s="134">
        <f>+P92+P98</f>
        <v>881860</v>
      </c>
      <c r="Q91" s="29">
        <f t="shared" si="15"/>
        <v>5308491</v>
      </c>
      <c r="R91" s="35">
        <f t="shared" si="10"/>
        <v>1435855</v>
      </c>
      <c r="S91" s="36">
        <f t="shared" si="11"/>
        <v>440930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+SEPTIEMBRE2021!K92</f>
        <v>0</v>
      </c>
      <c r="J92" s="135">
        <f>SUM(J93:J97)</f>
        <v>0</v>
      </c>
      <c r="K92" s="38">
        <f t="shared" si="13"/>
        <v>0</v>
      </c>
      <c r="L92" s="38">
        <f>+SEPTIEMBRE2021!N92</f>
        <v>0</v>
      </c>
      <c r="M92" s="135">
        <f>SUM(M93:M97)</f>
        <v>0</v>
      </c>
      <c r="N92" s="38">
        <f t="shared" si="14"/>
        <v>0</v>
      </c>
      <c r="O92" s="38">
        <f>+SEPTIEMBRE2021!Q92</f>
        <v>0</v>
      </c>
      <c r="P92" s="135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+SEPTIEMBRE2021!K93</f>
        <v>0</v>
      </c>
      <c r="J93" s="135"/>
      <c r="K93" s="38">
        <f t="shared" si="13"/>
        <v>0</v>
      </c>
      <c r="L93" s="38">
        <f>+SEPTIEMBRE2021!N93</f>
        <v>0</v>
      </c>
      <c r="M93" s="135"/>
      <c r="N93" s="38">
        <f t="shared" si="14"/>
        <v>0</v>
      </c>
      <c r="O93" s="38">
        <f>+SEPTIEMBRE2021!Q93</f>
        <v>0</v>
      </c>
      <c r="P93" s="135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+SEPTIEMBRE2021!K94</f>
        <v>0</v>
      </c>
      <c r="J94" s="135"/>
      <c r="K94" s="38">
        <f t="shared" si="13"/>
        <v>0</v>
      </c>
      <c r="L94" s="38">
        <f>+SEPTIEMBRE2021!N94</f>
        <v>0</v>
      </c>
      <c r="M94" s="135"/>
      <c r="N94" s="38">
        <f t="shared" si="14"/>
        <v>0</v>
      </c>
      <c r="O94" s="38">
        <f>+SEPTIEMBRE2021!Q94</f>
        <v>0</v>
      </c>
      <c r="P94" s="135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+SEPTIEMBRE2021!K95</f>
        <v>0</v>
      </c>
      <c r="J95" s="135"/>
      <c r="K95" s="38">
        <f t="shared" si="13"/>
        <v>0</v>
      </c>
      <c r="L95" s="38">
        <f>+SEPTIEMBRE2021!N95</f>
        <v>0</v>
      </c>
      <c r="M95" s="135"/>
      <c r="N95" s="38">
        <f t="shared" si="14"/>
        <v>0</v>
      </c>
      <c r="O95" s="38">
        <f>+SEPTIEMBRE2021!Q95</f>
        <v>0</v>
      </c>
      <c r="P95" s="135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+SEPTIEMBRE2021!K96</f>
        <v>0</v>
      </c>
      <c r="J96" s="135"/>
      <c r="K96" s="38">
        <f t="shared" si="13"/>
        <v>0</v>
      </c>
      <c r="L96" s="38">
        <f>+SEPTIEMBRE2021!N96</f>
        <v>0</v>
      </c>
      <c r="M96" s="135"/>
      <c r="N96" s="38">
        <f t="shared" si="14"/>
        <v>0</v>
      </c>
      <c r="O96" s="38">
        <f>+SEPTIEMBRE2021!Q96</f>
        <v>0</v>
      </c>
      <c r="P96" s="135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+SEPTIEMBRE2021!K97</f>
        <v>0</v>
      </c>
      <c r="J97" s="135"/>
      <c r="K97" s="38">
        <f t="shared" si="13"/>
        <v>0</v>
      </c>
      <c r="L97" s="38">
        <f>+SEPTIEMBRE2021!N97</f>
        <v>0</v>
      </c>
      <c r="M97" s="135"/>
      <c r="N97" s="38">
        <f t="shared" si="14"/>
        <v>0</v>
      </c>
      <c r="O97" s="38">
        <f>+SEPTIEMBRE2021!Q97</f>
        <v>0</v>
      </c>
      <c r="P97" s="135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+SEPTIEMBRE2021!K98</f>
        <v>4867561</v>
      </c>
      <c r="J98" s="136">
        <f>SUM(J99:J104)</f>
        <v>440930</v>
      </c>
      <c r="K98" s="38">
        <f t="shared" si="13"/>
        <v>5308491</v>
      </c>
      <c r="L98" s="38">
        <f>+SEPTIEMBRE2021!N98</f>
        <v>4867561</v>
      </c>
      <c r="M98" s="136">
        <f>SUM(M99:M104)</f>
        <v>881860</v>
      </c>
      <c r="N98" s="38">
        <f t="shared" si="14"/>
        <v>5749421</v>
      </c>
      <c r="O98" s="38">
        <f>+SEPTIEMBRE2021!Q98</f>
        <v>4426631</v>
      </c>
      <c r="P98" s="136">
        <f>SUM(P99:P104)</f>
        <v>881860</v>
      </c>
      <c r="Q98" s="38">
        <f t="shared" si="15"/>
        <v>5308491</v>
      </c>
      <c r="R98" s="39">
        <f t="shared" si="10"/>
        <v>1435855</v>
      </c>
      <c r="S98" s="40">
        <f t="shared" si="11"/>
        <v>440930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+SEPTIEMBRE2021!K99</f>
        <v>2904570</v>
      </c>
      <c r="J99" s="135">
        <v>299830</v>
      </c>
      <c r="K99" s="38">
        <f t="shared" si="13"/>
        <v>3204400</v>
      </c>
      <c r="L99" s="38">
        <f>+SEPTIEMBRE2021!N99</f>
        <v>2904570</v>
      </c>
      <c r="M99" s="135">
        <v>599660</v>
      </c>
      <c r="N99" s="38">
        <f t="shared" si="14"/>
        <v>3504230</v>
      </c>
      <c r="O99" s="38">
        <f>+SEPTIEMBRE2021!Q99</f>
        <v>2604740</v>
      </c>
      <c r="P99" s="135">
        <v>599660</v>
      </c>
      <c r="Q99" s="38">
        <f t="shared" si="15"/>
        <v>3204400</v>
      </c>
      <c r="R99" s="39">
        <f t="shared" si="10"/>
        <v>599660</v>
      </c>
      <c r="S99" s="40">
        <f t="shared" si="11"/>
        <v>299830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+SEPTIEMBRE2021!K100</f>
        <v>290900</v>
      </c>
      <c r="J100" s="135"/>
      <c r="K100" s="38">
        <f t="shared" si="13"/>
        <v>290900</v>
      </c>
      <c r="L100" s="38">
        <f>+SEPTIEMBRE2021!N100</f>
        <v>290900</v>
      </c>
      <c r="M100" s="135"/>
      <c r="N100" s="38">
        <f t="shared" si="14"/>
        <v>290900</v>
      </c>
      <c r="O100" s="38">
        <f>+SEPTIEMBRE2021!Q100</f>
        <v>290900</v>
      </c>
      <c r="P100" s="135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+SEPTIEMBRE2021!K101</f>
        <v>272492</v>
      </c>
      <c r="J101" s="135"/>
      <c r="K101" s="38">
        <f t="shared" si="13"/>
        <v>272492</v>
      </c>
      <c r="L101" s="38">
        <f>+SEPTIEMBRE2021!N101</f>
        <v>272492</v>
      </c>
      <c r="M101" s="135"/>
      <c r="N101" s="38">
        <f t="shared" si="14"/>
        <v>272492</v>
      </c>
      <c r="O101" s="38">
        <f>+SEPTIEMBRE2021!Q101</f>
        <v>272492</v>
      </c>
      <c r="P101" s="135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+SEPTIEMBRE2021!K102</f>
        <v>0</v>
      </c>
      <c r="J102" s="135"/>
      <c r="K102" s="38">
        <f t="shared" si="13"/>
        <v>0</v>
      </c>
      <c r="L102" s="38">
        <f>+SEPTIEMBRE2021!N102</f>
        <v>0</v>
      </c>
      <c r="M102" s="135"/>
      <c r="N102" s="38">
        <f t="shared" si="14"/>
        <v>0</v>
      </c>
      <c r="O102" s="38">
        <f>+SEPTIEMBRE2021!Q102</f>
        <v>0</v>
      </c>
      <c r="P102" s="135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+SEPTIEMBRE2021!K103</f>
        <v>1366900</v>
      </c>
      <c r="J103" s="135">
        <v>141100</v>
      </c>
      <c r="K103" s="38">
        <f t="shared" si="13"/>
        <v>1508000</v>
      </c>
      <c r="L103" s="38">
        <f>+SEPTIEMBRE2021!N103</f>
        <v>1366900</v>
      </c>
      <c r="M103" s="135">
        <v>282200</v>
      </c>
      <c r="N103" s="38">
        <f t="shared" si="14"/>
        <v>1649100</v>
      </c>
      <c r="O103" s="38">
        <f>+SEPTIEMBRE2021!Q103</f>
        <v>1225800</v>
      </c>
      <c r="P103" s="135">
        <v>282200</v>
      </c>
      <c r="Q103" s="38">
        <f t="shared" si="15"/>
        <v>1508000</v>
      </c>
      <c r="R103" s="39">
        <f t="shared" si="10"/>
        <v>672700</v>
      </c>
      <c r="S103" s="40">
        <f t="shared" si="11"/>
        <v>141100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+SEPTIEMBRE2021!K104</f>
        <v>32699</v>
      </c>
      <c r="J104" s="135"/>
      <c r="K104" s="38">
        <f t="shared" si="13"/>
        <v>32699</v>
      </c>
      <c r="L104" s="38">
        <f>+SEPTIEMBRE2021!N104</f>
        <v>32699</v>
      </c>
      <c r="M104" s="135"/>
      <c r="N104" s="38">
        <f t="shared" si="14"/>
        <v>32699</v>
      </c>
      <c r="O104" s="38">
        <f>+SEPTIEMBRE2021!Q104</f>
        <v>32699</v>
      </c>
      <c r="P104" s="135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+SEPTIEMBRE2021!K105</f>
        <v>9646496</v>
      </c>
      <c r="J105" s="134">
        <f>+J106+J111</f>
        <v>685730</v>
      </c>
      <c r="K105" s="29">
        <f t="shared" si="13"/>
        <v>10332226</v>
      </c>
      <c r="L105" s="29">
        <f>+SEPTIEMBRE2021!N105</f>
        <v>9646496</v>
      </c>
      <c r="M105" s="134">
        <f>+M106+M111</f>
        <v>1371460</v>
      </c>
      <c r="N105" s="29">
        <f t="shared" si="14"/>
        <v>11017956</v>
      </c>
      <c r="O105" s="29">
        <f>+SEPTIEMBRE2021!Q105</f>
        <v>6088689</v>
      </c>
      <c r="P105" s="134">
        <f>+P106+P111</f>
        <v>1371460</v>
      </c>
      <c r="Q105" s="29">
        <f t="shared" si="15"/>
        <v>7460149</v>
      </c>
      <c r="R105" s="35">
        <f t="shared" si="10"/>
        <v>4408959</v>
      </c>
      <c r="S105" s="36">
        <f t="shared" si="11"/>
        <v>3557807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+SEPTIEMBRE2021!K106</f>
        <v>0</v>
      </c>
      <c r="J106" s="135">
        <f>SUM(J107:J110)</f>
        <v>0</v>
      </c>
      <c r="K106" s="38">
        <f t="shared" si="13"/>
        <v>0</v>
      </c>
      <c r="L106" s="38">
        <f>+SEPTIEMBRE2021!N106</f>
        <v>0</v>
      </c>
      <c r="M106" s="135">
        <f>SUM(M107:M110)</f>
        <v>0</v>
      </c>
      <c r="N106" s="38">
        <f t="shared" si="14"/>
        <v>0</v>
      </c>
      <c r="O106" s="38">
        <f>+SEPTIEMBRE2021!Q106</f>
        <v>0</v>
      </c>
      <c r="P106" s="135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+SEPTIEMBRE2021!K107</f>
        <v>0</v>
      </c>
      <c r="J107" s="135"/>
      <c r="K107" s="38">
        <f t="shared" si="13"/>
        <v>0</v>
      </c>
      <c r="L107" s="38">
        <f>+SEPTIEMBRE2021!N107</f>
        <v>0</v>
      </c>
      <c r="M107" s="135"/>
      <c r="N107" s="38">
        <f t="shared" si="14"/>
        <v>0</v>
      </c>
      <c r="O107" s="38">
        <f>+SEPTIEMBRE2021!Q107</f>
        <v>0</v>
      </c>
      <c r="P107" s="135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+SEPTIEMBRE2021!K108</f>
        <v>0</v>
      </c>
      <c r="J108" s="135"/>
      <c r="K108" s="38">
        <f t="shared" si="13"/>
        <v>0</v>
      </c>
      <c r="L108" s="38">
        <f>+SEPTIEMBRE2021!N108</f>
        <v>0</v>
      </c>
      <c r="M108" s="135"/>
      <c r="N108" s="38">
        <f t="shared" si="14"/>
        <v>0</v>
      </c>
      <c r="O108" s="38">
        <f>+SEPTIEMBRE2021!Q108</f>
        <v>0</v>
      </c>
      <c r="P108" s="135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+SEPTIEMBRE2021!K109</f>
        <v>0</v>
      </c>
      <c r="J109" s="135"/>
      <c r="K109" s="38">
        <f t="shared" si="13"/>
        <v>0</v>
      </c>
      <c r="L109" s="38">
        <f>+SEPTIEMBRE2021!N109</f>
        <v>0</v>
      </c>
      <c r="M109" s="135"/>
      <c r="N109" s="38">
        <f t="shared" si="14"/>
        <v>0</v>
      </c>
      <c r="O109" s="38">
        <f>+SEPTIEMBRE2021!Q109</f>
        <v>0</v>
      </c>
      <c r="P109" s="135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+SEPTIEMBRE2021!K110</f>
        <v>0</v>
      </c>
      <c r="J110" s="135"/>
      <c r="K110" s="38">
        <f t="shared" si="13"/>
        <v>0</v>
      </c>
      <c r="L110" s="38">
        <f>+SEPTIEMBRE2021!N110</f>
        <v>0</v>
      </c>
      <c r="M110" s="135"/>
      <c r="N110" s="38">
        <f t="shared" si="14"/>
        <v>0</v>
      </c>
      <c r="O110" s="38">
        <f>+SEPTIEMBRE2021!Q110</f>
        <v>0</v>
      </c>
      <c r="P110" s="135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+SEPTIEMBRE2021!K111</f>
        <v>9646496</v>
      </c>
      <c r="J111" s="135">
        <f>SUM(J112:J119)</f>
        <v>685730</v>
      </c>
      <c r="K111" s="38">
        <f t="shared" si="13"/>
        <v>10332226</v>
      </c>
      <c r="L111" s="38">
        <f>+SEPTIEMBRE2021!N111</f>
        <v>9646496</v>
      </c>
      <c r="M111" s="135">
        <f>SUM(M112:M119)</f>
        <v>1371460</v>
      </c>
      <c r="N111" s="38">
        <f t="shared" si="14"/>
        <v>11017956</v>
      </c>
      <c r="O111" s="38">
        <f>+SEPTIEMBRE2021!Q111</f>
        <v>6088689</v>
      </c>
      <c r="P111" s="135">
        <f>SUM(P112:P119)</f>
        <v>1371460</v>
      </c>
      <c r="Q111" s="38">
        <f t="shared" si="15"/>
        <v>7460149</v>
      </c>
      <c r="R111" s="39">
        <f t="shared" si="10"/>
        <v>4408959</v>
      </c>
      <c r="S111" s="40">
        <f t="shared" si="11"/>
        <v>3557807</v>
      </c>
      <c r="T111" s="53">
        <f>+S111-'[1]CARTERA  '!$I$57</f>
        <v>3557807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+SEPTIEMBRE2021!K112</f>
        <v>0</v>
      </c>
      <c r="J112" s="135"/>
      <c r="K112" s="38">
        <f t="shared" si="13"/>
        <v>0</v>
      </c>
      <c r="L112" s="38">
        <f>+SEPTIEMBRE2021!N112</f>
        <v>0</v>
      </c>
      <c r="M112" s="135"/>
      <c r="N112" s="38">
        <f t="shared" si="14"/>
        <v>0</v>
      </c>
      <c r="O112" s="38">
        <f>+SEPTIEMBRE2021!Q112</f>
        <v>0</v>
      </c>
      <c r="P112" s="135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+SEPTIEMBRE2021!K113</f>
        <v>3809070</v>
      </c>
      <c r="J113" s="135">
        <v>423230</v>
      </c>
      <c r="K113" s="38">
        <f t="shared" si="13"/>
        <v>4232300</v>
      </c>
      <c r="L113" s="38">
        <f>+SEPTIEMBRE2021!N113</f>
        <v>3809070</v>
      </c>
      <c r="M113" s="135">
        <v>846460</v>
      </c>
      <c r="N113" s="38">
        <f t="shared" si="14"/>
        <v>4655530</v>
      </c>
      <c r="O113" s="38">
        <f>+SEPTIEMBRE2021!Q113</f>
        <v>3385840</v>
      </c>
      <c r="P113" s="135">
        <v>846460</v>
      </c>
      <c r="Q113" s="38">
        <f t="shared" si="15"/>
        <v>4232300</v>
      </c>
      <c r="R113" s="39">
        <f t="shared" si="10"/>
        <v>846460</v>
      </c>
      <c r="S113" s="40">
        <f t="shared" si="11"/>
        <v>423230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+SEPTIEMBRE2021!K114</f>
        <v>2984838</v>
      </c>
      <c r="J114" s="135"/>
      <c r="K114" s="38">
        <f t="shared" si="13"/>
        <v>2984838</v>
      </c>
      <c r="L114" s="38">
        <f>+SEPTIEMBRE2021!N114</f>
        <v>2984838</v>
      </c>
      <c r="M114" s="135"/>
      <c r="N114" s="38">
        <f t="shared" si="14"/>
        <v>2984838</v>
      </c>
      <c r="O114" s="38">
        <f>+SEPTIEMBRE2021!Q114</f>
        <v>331649</v>
      </c>
      <c r="P114" s="135"/>
      <c r="Q114" s="38">
        <f t="shared" si="15"/>
        <v>331649</v>
      </c>
      <c r="R114" s="39">
        <f t="shared" si="10"/>
        <v>994945</v>
      </c>
      <c r="S114" s="40">
        <f t="shared" si="11"/>
        <v>2653189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+SEPTIEMBRE2021!K115</f>
        <v>833200</v>
      </c>
      <c r="J115" s="135">
        <v>86000</v>
      </c>
      <c r="K115" s="38">
        <f t="shared" si="13"/>
        <v>919200</v>
      </c>
      <c r="L115" s="38">
        <f>+SEPTIEMBRE2021!N115</f>
        <v>833200</v>
      </c>
      <c r="M115" s="135">
        <v>172000</v>
      </c>
      <c r="N115" s="38">
        <f t="shared" si="14"/>
        <v>1005200</v>
      </c>
      <c r="O115" s="38">
        <f>+SEPTIEMBRE2021!Q115</f>
        <v>747200</v>
      </c>
      <c r="P115" s="135">
        <v>172000</v>
      </c>
      <c r="Q115" s="38">
        <f t="shared" si="15"/>
        <v>919200</v>
      </c>
      <c r="R115" s="39">
        <f t="shared" si="10"/>
        <v>172000</v>
      </c>
      <c r="S115" s="40">
        <f t="shared" si="11"/>
        <v>86000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+SEPTIEMBRE2021!K116</f>
        <v>0</v>
      </c>
      <c r="J116" s="135"/>
      <c r="K116" s="38">
        <f t="shared" si="13"/>
        <v>0</v>
      </c>
      <c r="L116" s="38">
        <f>+SEPTIEMBRE2021!N116</f>
        <v>0</v>
      </c>
      <c r="M116" s="135"/>
      <c r="N116" s="38">
        <f t="shared" si="14"/>
        <v>0</v>
      </c>
      <c r="O116" s="38">
        <f>+SEPTIEMBRE2021!Q116</f>
        <v>0</v>
      </c>
      <c r="P116" s="135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+SEPTIEMBRE2021!K117</f>
        <v>218888</v>
      </c>
      <c r="J117" s="135"/>
      <c r="K117" s="38">
        <f t="shared" si="13"/>
        <v>218888</v>
      </c>
      <c r="L117" s="38">
        <f>+SEPTIEMBRE2021!N117</f>
        <v>218888</v>
      </c>
      <c r="M117" s="135"/>
      <c r="N117" s="38">
        <f t="shared" si="14"/>
        <v>218888</v>
      </c>
      <c r="O117" s="38">
        <f>+SEPTIEMBRE2021!Q117</f>
        <v>0</v>
      </c>
      <c r="P117" s="135"/>
      <c r="Q117" s="38">
        <f t="shared" si="15"/>
        <v>0</v>
      </c>
      <c r="R117" s="39">
        <f t="shared" si="10"/>
        <v>1713186</v>
      </c>
      <c r="S117" s="40">
        <f t="shared" si="11"/>
        <v>218888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+SEPTIEMBRE2021!K118</f>
        <v>1116500</v>
      </c>
      <c r="J118" s="135">
        <v>105900</v>
      </c>
      <c r="K118" s="38">
        <f t="shared" si="13"/>
        <v>1222400</v>
      </c>
      <c r="L118" s="38">
        <f>+SEPTIEMBRE2021!N118</f>
        <v>1116500</v>
      </c>
      <c r="M118" s="135">
        <v>211800</v>
      </c>
      <c r="N118" s="38">
        <f t="shared" si="14"/>
        <v>1328300</v>
      </c>
      <c r="O118" s="38">
        <f>+SEPTIEMBRE2021!Q118</f>
        <v>1010600</v>
      </c>
      <c r="P118" s="135">
        <v>211800</v>
      </c>
      <c r="Q118" s="38">
        <f t="shared" si="15"/>
        <v>1222400</v>
      </c>
      <c r="R118" s="39">
        <f t="shared" si="10"/>
        <v>485200</v>
      </c>
      <c r="S118" s="40">
        <f t="shared" si="11"/>
        <v>105900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+SEPTIEMBRE2021!K119</f>
        <v>684000</v>
      </c>
      <c r="J119" s="135">
        <v>70600</v>
      </c>
      <c r="K119" s="38">
        <f t="shared" si="13"/>
        <v>754600</v>
      </c>
      <c r="L119" s="38">
        <f>+SEPTIEMBRE2021!N119</f>
        <v>684000</v>
      </c>
      <c r="M119" s="135">
        <v>141200</v>
      </c>
      <c r="N119" s="38">
        <f t="shared" si="14"/>
        <v>825200</v>
      </c>
      <c r="O119" s="38">
        <f>+SEPTIEMBRE2021!Q119</f>
        <v>613400</v>
      </c>
      <c r="P119" s="135">
        <v>141200</v>
      </c>
      <c r="Q119" s="38">
        <f t="shared" si="15"/>
        <v>754600</v>
      </c>
      <c r="R119" s="39">
        <f t="shared" si="10"/>
        <v>197168</v>
      </c>
      <c r="S119" s="40">
        <f t="shared" si="11"/>
        <v>70600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273403733.19999999</v>
      </c>
      <c r="E120" s="29">
        <f>+E121+E144+E172</f>
        <v>71401328</v>
      </c>
      <c r="F120" s="29">
        <f>+F121+F144+F172</f>
        <v>0</v>
      </c>
      <c r="G120" s="29">
        <f>+G121+G144+G172</f>
        <v>7514000</v>
      </c>
      <c r="H120" s="65">
        <f t="shared" si="12"/>
        <v>678101171.20000005</v>
      </c>
      <c r="I120" s="29">
        <f>+SEPTIEMBRE2021!K120</f>
        <v>455868126.29999995</v>
      </c>
      <c r="J120" s="134">
        <f>+J121+J144+J172</f>
        <v>36478620.57</v>
      </c>
      <c r="K120" s="29">
        <f t="shared" si="13"/>
        <v>492346746.86999995</v>
      </c>
      <c r="L120" s="29">
        <f>+SEPTIEMBRE2021!N120</f>
        <v>307277513.35000002</v>
      </c>
      <c r="M120" s="134">
        <f>+M121+M144+M172</f>
        <v>74558560.569999993</v>
      </c>
      <c r="N120" s="29">
        <f t="shared" si="14"/>
        <v>381836073.92000002</v>
      </c>
      <c r="O120" s="29">
        <f>+SEPTIEMBRE2021!Q120</f>
        <v>237629474.29999998</v>
      </c>
      <c r="P120" s="134">
        <f>+P121+P144+P172</f>
        <v>87316748.569999993</v>
      </c>
      <c r="Q120" s="29">
        <f t="shared" si="15"/>
        <v>324946222.87</v>
      </c>
      <c r="R120" s="35">
        <f t="shared" si="10"/>
        <v>185754424.3300001</v>
      </c>
      <c r="S120" s="36">
        <f t="shared" si="11"/>
        <v>56889851.050000012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5600000</v>
      </c>
      <c r="F121" s="29">
        <f>+F122+F130+F142</f>
        <v>0</v>
      </c>
      <c r="G121" s="29">
        <f>+G122+G130+G142</f>
        <v>514000</v>
      </c>
      <c r="H121" s="65">
        <f t="shared" si="12"/>
        <v>169410069.05000001</v>
      </c>
      <c r="I121" s="29">
        <f>+SEPTIEMBRE2021!K121</f>
        <v>126589282.33000001</v>
      </c>
      <c r="J121" s="134">
        <f>+J122+J130+J142</f>
        <v>3381015.57</v>
      </c>
      <c r="K121" s="29">
        <f t="shared" si="13"/>
        <v>129970297.90000001</v>
      </c>
      <c r="L121" s="29">
        <f>+SEPTIEMBRE2021!N121</f>
        <v>109630009.38</v>
      </c>
      <c r="M121" s="134">
        <f>+M122+M130+M142</f>
        <v>2486770.5699999998</v>
      </c>
      <c r="N121" s="29">
        <f t="shared" si="14"/>
        <v>112116779.94999999</v>
      </c>
      <c r="O121" s="29">
        <f>+SEPTIEMBRE2021!Q121</f>
        <v>96161758.329999998</v>
      </c>
      <c r="P121" s="134">
        <f>+P122+P130+P142</f>
        <v>10586770.57</v>
      </c>
      <c r="Q121" s="29">
        <f t="shared" si="15"/>
        <v>106748528.90000001</v>
      </c>
      <c r="R121" s="35">
        <f t="shared" si="10"/>
        <v>39439771.150000006</v>
      </c>
      <c r="S121" s="36">
        <f t="shared" si="11"/>
        <v>5368251.0499999821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514000</v>
      </c>
      <c r="H122" s="65">
        <f t="shared" si="12"/>
        <v>49904792.049999997</v>
      </c>
      <c r="I122" s="29">
        <f>+SEPTIEMBRE2021!K122</f>
        <v>32194330.359999999</v>
      </c>
      <c r="J122" s="134">
        <f>+J123+J124+J129</f>
        <v>0</v>
      </c>
      <c r="K122" s="29">
        <f t="shared" si="13"/>
        <v>32194330.359999999</v>
      </c>
      <c r="L122" s="29">
        <f>+SEPTIEMBRE2021!N122</f>
        <v>32194330.359999999</v>
      </c>
      <c r="M122" s="134">
        <f>+M123+M124+M129</f>
        <v>0</v>
      </c>
      <c r="N122" s="29">
        <f t="shared" si="14"/>
        <v>32194330.359999999</v>
      </c>
      <c r="O122" s="29">
        <f>+SEPTIEMBRE2021!Q122</f>
        <v>24094330.359999999</v>
      </c>
      <c r="P122" s="134">
        <f>+P123+P124+P129</f>
        <v>8100000</v>
      </c>
      <c r="Q122" s="29">
        <f t="shared" si="15"/>
        <v>32194330.359999999</v>
      </c>
      <c r="R122" s="35">
        <f t="shared" si="10"/>
        <v>17710461.689999998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+SEPTIEMBRE2021!K123</f>
        <v>17785322</v>
      </c>
      <c r="J123" s="135"/>
      <c r="K123" s="38">
        <f t="shared" si="13"/>
        <v>17785322</v>
      </c>
      <c r="L123" s="38">
        <f>+SEPTIEMBRE2021!N123</f>
        <v>17785322</v>
      </c>
      <c r="M123" s="135"/>
      <c r="N123" s="38">
        <f t="shared" si="14"/>
        <v>17785322</v>
      </c>
      <c r="O123" s="38">
        <f>+SEPTIEMBRE2021!Q123</f>
        <v>17785322</v>
      </c>
      <c r="P123" s="135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+SEPTIEMBRE2021!K124</f>
        <v>14100000</v>
      </c>
      <c r="J124" s="135">
        <f>SUM(J125:J128)</f>
        <v>0</v>
      </c>
      <c r="K124" s="38">
        <f t="shared" si="13"/>
        <v>14100000</v>
      </c>
      <c r="L124" s="38">
        <f>+SEPTIEMBRE2021!N124</f>
        <v>14100000</v>
      </c>
      <c r="M124" s="135">
        <f>SUM(M125:M128)</f>
        <v>0</v>
      </c>
      <c r="N124" s="38">
        <f t="shared" si="14"/>
        <v>14100000</v>
      </c>
      <c r="O124" s="38">
        <f>+SEPTIEMBRE2021!Q124</f>
        <v>6000000</v>
      </c>
      <c r="P124" s="135">
        <f>SUM(P125:P128)</f>
        <v>8100000</v>
      </c>
      <c r="Q124" s="38">
        <f t="shared" si="15"/>
        <v>14100000</v>
      </c>
      <c r="R124" s="39">
        <f t="shared" si="10"/>
        <v>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+SEPTIEMBRE2021!K125</f>
        <v>0</v>
      </c>
      <c r="J125" s="135"/>
      <c r="K125" s="38">
        <f t="shared" si="13"/>
        <v>0</v>
      </c>
      <c r="L125" s="38">
        <f>+SEPTIEMBRE2021!N125</f>
        <v>0</v>
      </c>
      <c r="M125" s="135"/>
      <c r="N125" s="38">
        <f t="shared" si="14"/>
        <v>0</v>
      </c>
      <c r="O125" s="38">
        <f>+SEPTIEMBRE2021!Q125</f>
        <v>0</v>
      </c>
      <c r="P125" s="135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+SEPTIEMBRE2021!K126</f>
        <v>4000000</v>
      </c>
      <c r="J126" s="135"/>
      <c r="K126" s="38">
        <f t="shared" si="13"/>
        <v>4000000</v>
      </c>
      <c r="L126" s="38">
        <f>+SEPTIEMBRE2021!N126</f>
        <v>4000000</v>
      </c>
      <c r="M126" s="135"/>
      <c r="N126" s="38">
        <f t="shared" si="14"/>
        <v>4000000</v>
      </c>
      <c r="O126" s="38">
        <f>+SEPTIEMBRE2021!Q126</f>
        <v>4000000</v>
      </c>
      <c r="P126" s="135"/>
      <c r="Q126" s="38">
        <f t="shared" si="15"/>
        <v>4000000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+SEPTIEMBRE2021!K127</f>
        <v>8100000</v>
      </c>
      <c r="J127" s="135"/>
      <c r="K127" s="38">
        <f t="shared" si="13"/>
        <v>8100000</v>
      </c>
      <c r="L127" s="38">
        <f>+SEPTIEMBRE2021!N127</f>
        <v>8100000</v>
      </c>
      <c r="M127" s="135"/>
      <c r="N127" s="38">
        <f t="shared" si="14"/>
        <v>8100000</v>
      </c>
      <c r="O127" s="38">
        <f>+SEPTIEMBRE2021!Q127</f>
        <v>0</v>
      </c>
      <c r="P127" s="135">
        <v>8100000</v>
      </c>
      <c r="Q127" s="38">
        <f t="shared" si="15"/>
        <v>8100000</v>
      </c>
      <c r="R127" s="39">
        <f t="shared" si="10"/>
        <v>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+SEPTIEMBRE2021!K128</f>
        <v>2000000</v>
      </c>
      <c r="J128" s="135"/>
      <c r="K128" s="38">
        <f t="shared" si="13"/>
        <v>2000000</v>
      </c>
      <c r="L128" s="38">
        <f>+SEPTIEMBRE2021!N128</f>
        <v>2000000</v>
      </c>
      <c r="M128" s="135"/>
      <c r="N128" s="38">
        <f t="shared" si="14"/>
        <v>2000000</v>
      </c>
      <c r="O128" s="38">
        <f>+SEPTIEMBRE2021!Q128</f>
        <v>2000000</v>
      </c>
      <c r="P128" s="135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>
        <v>514000</v>
      </c>
      <c r="H129" s="64">
        <f t="shared" si="12"/>
        <v>486000</v>
      </c>
      <c r="I129" s="38">
        <f>+SEPTIEMBRE2021!K129</f>
        <v>309008.36</v>
      </c>
      <c r="J129" s="135"/>
      <c r="K129" s="38">
        <f t="shared" si="13"/>
        <v>309008.36</v>
      </c>
      <c r="L129" s="38">
        <f>+SEPTIEMBRE2021!N129</f>
        <v>309008.36</v>
      </c>
      <c r="M129" s="135"/>
      <c r="N129" s="38">
        <f t="shared" si="14"/>
        <v>309008.36</v>
      </c>
      <c r="O129" s="38">
        <f>+SEPTIEMBRE2021!Q129</f>
        <v>309008.36</v>
      </c>
      <c r="P129" s="135"/>
      <c r="Q129" s="38">
        <f t="shared" si="15"/>
        <v>309008.36</v>
      </c>
      <c r="R129" s="39">
        <f t="shared" si="10"/>
        <v>176991.64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500000</v>
      </c>
      <c r="F130" s="29">
        <f>SUM(F131:F141)</f>
        <v>0</v>
      </c>
      <c r="G130" s="29">
        <f>SUM(G131:G141)</f>
        <v>0</v>
      </c>
      <c r="H130" s="65">
        <f t="shared" si="12"/>
        <v>113505277</v>
      </c>
      <c r="I130" s="29">
        <f>+SEPTIEMBRE2021!K130</f>
        <v>88483630.970000014</v>
      </c>
      <c r="J130" s="134">
        <f>SUM(J131:J141)</f>
        <v>3381015.57</v>
      </c>
      <c r="K130" s="29">
        <f t="shared" si="13"/>
        <v>91864646.540000007</v>
      </c>
      <c r="L130" s="29">
        <f>+SEPTIEMBRE2021!N130</f>
        <v>71524358.020000011</v>
      </c>
      <c r="M130" s="134">
        <f>SUM(M131:M141)</f>
        <v>2486770.5699999998</v>
      </c>
      <c r="N130" s="29">
        <f t="shared" si="14"/>
        <v>74011128.590000004</v>
      </c>
      <c r="O130" s="29">
        <f>+SEPTIEMBRE2021!Q130</f>
        <v>66156106.969999999</v>
      </c>
      <c r="P130" s="134">
        <f>SUM(P131:P141)</f>
        <v>2486770.5699999998</v>
      </c>
      <c r="Q130" s="29">
        <f t="shared" si="15"/>
        <v>68642877.539999992</v>
      </c>
      <c r="R130" s="35">
        <f t="shared" si="10"/>
        <v>21640630.459999993</v>
      </c>
      <c r="S130" s="36">
        <f t="shared" si="11"/>
        <v>5368251.0500000119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+SEPTIEMBRE2021!K131</f>
        <v>7676000</v>
      </c>
      <c r="J131" s="135">
        <v>1320000</v>
      </c>
      <c r="K131" s="38">
        <f t="shared" si="13"/>
        <v>8996000</v>
      </c>
      <c r="L131" s="38">
        <f>+SEPTIEMBRE2021!N131</f>
        <v>7676000</v>
      </c>
      <c r="M131" s="135">
        <v>1320000</v>
      </c>
      <c r="N131" s="38">
        <f t="shared" si="14"/>
        <v>8996000</v>
      </c>
      <c r="O131" s="38">
        <f>+SEPTIEMBRE2021!Q131</f>
        <v>7676000</v>
      </c>
      <c r="P131" s="135">
        <v>1320000</v>
      </c>
      <c r="Q131" s="38">
        <f t="shared" si="15"/>
        <v>8996000</v>
      </c>
      <c r="R131" s="39">
        <f t="shared" si="10"/>
        <v>11004000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+SEPTIEMBRE2021!K132</f>
        <v>6600902.9500000002</v>
      </c>
      <c r="J132" s="135">
        <v>275210</v>
      </c>
      <c r="K132" s="38">
        <f t="shared" si="13"/>
        <v>6876112.9500000002</v>
      </c>
      <c r="L132" s="38">
        <f>+SEPTIEMBRE2021!N132</f>
        <v>6463203</v>
      </c>
      <c r="M132" s="135">
        <f>275210</f>
        <v>275210</v>
      </c>
      <c r="N132" s="38">
        <f t="shared" si="14"/>
        <v>6738413</v>
      </c>
      <c r="O132" s="38">
        <f>+SEPTIEMBRE2021!Q132</f>
        <v>6463202.9500000002</v>
      </c>
      <c r="P132" s="135">
        <v>275210</v>
      </c>
      <c r="Q132" s="38">
        <f t="shared" si="15"/>
        <v>6738412.9500000002</v>
      </c>
      <c r="R132" s="39">
        <f t="shared" si="10"/>
        <v>123887.04999999981</v>
      </c>
      <c r="S132" s="40">
        <f t="shared" si="11"/>
        <v>4.9999999813735485E-2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+SEPTIEMBRE2021!K133</f>
        <v>3884850</v>
      </c>
      <c r="J133" s="135">
        <v>894245</v>
      </c>
      <c r="K133" s="38">
        <f t="shared" si="13"/>
        <v>4779095</v>
      </c>
      <c r="L133" s="38">
        <f>+SEPTIEMBRE2021!N133</f>
        <v>3884850</v>
      </c>
      <c r="M133" s="135"/>
      <c r="N133" s="38">
        <f t="shared" si="14"/>
        <v>3884850</v>
      </c>
      <c r="O133" s="38">
        <f>+SEPTIEMBRE2021!Q133</f>
        <v>3884850</v>
      </c>
      <c r="P133" s="135"/>
      <c r="Q133" s="38">
        <f t="shared" si="15"/>
        <v>3884850</v>
      </c>
      <c r="R133" s="39">
        <f t="shared" si="10"/>
        <v>220905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+SEPTIEMBRE2021!K134</f>
        <v>0</v>
      </c>
      <c r="J134" s="135"/>
      <c r="K134" s="38">
        <f t="shared" si="13"/>
        <v>0</v>
      </c>
      <c r="L134" s="38">
        <f>+SEPTIEMBRE2021!N134</f>
        <v>0</v>
      </c>
      <c r="M134" s="135"/>
      <c r="N134" s="38">
        <f t="shared" si="14"/>
        <v>0</v>
      </c>
      <c r="O134" s="38">
        <f>+SEPTIEMBRE2021!Q134</f>
        <v>0</v>
      </c>
      <c r="P134" s="135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+SEPTIEMBRE2021!K135</f>
        <v>0</v>
      </c>
      <c r="J135" s="135"/>
      <c r="K135" s="38">
        <f t="shared" si="13"/>
        <v>0</v>
      </c>
      <c r="L135" s="38">
        <f>+SEPTIEMBRE2021!N135</f>
        <v>0</v>
      </c>
      <c r="M135" s="135"/>
      <c r="N135" s="38">
        <f t="shared" si="14"/>
        <v>0</v>
      </c>
      <c r="O135" s="38">
        <f>+SEPTIEMBRE2021!Q135</f>
        <v>0</v>
      </c>
      <c r="P135" s="135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+SEPTIEMBRE2021!K136</f>
        <v>0</v>
      </c>
      <c r="J136" s="135"/>
      <c r="K136" s="38">
        <f t="shared" si="13"/>
        <v>0</v>
      </c>
      <c r="L136" s="38">
        <f>+SEPTIEMBRE2021!N136</f>
        <v>0</v>
      </c>
      <c r="M136" s="135"/>
      <c r="N136" s="38">
        <f t="shared" si="14"/>
        <v>0</v>
      </c>
      <c r="O136" s="38">
        <f>+SEPTIEMBRE2021!Q136</f>
        <v>0</v>
      </c>
      <c r="P136" s="135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>
        <v>500000</v>
      </c>
      <c r="F137" s="38"/>
      <c r="G137" s="38"/>
      <c r="H137" s="64">
        <f t="shared" si="12"/>
        <v>69201072</v>
      </c>
      <c r="I137" s="38">
        <f>+SEPTIEMBRE2021!K137</f>
        <v>67701072</v>
      </c>
      <c r="J137" s="135"/>
      <c r="K137" s="38">
        <f t="shared" si="13"/>
        <v>67701072</v>
      </c>
      <c r="L137" s="38">
        <f>+SEPTIEMBRE2021!N137</f>
        <v>50879499</v>
      </c>
      <c r="M137" s="135"/>
      <c r="N137" s="38">
        <f t="shared" si="14"/>
        <v>50879499</v>
      </c>
      <c r="O137" s="38">
        <f>+SEPTIEMBRE2021!Q137</f>
        <v>45511248</v>
      </c>
      <c r="P137" s="135"/>
      <c r="Q137" s="38">
        <f t="shared" si="15"/>
        <v>45511248</v>
      </c>
      <c r="R137" s="39">
        <f t="shared" si="10"/>
        <v>1500000</v>
      </c>
      <c r="S137" s="40">
        <f t="shared" si="11"/>
        <v>5368251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+SEPTIEMBRE2021!K138</f>
        <v>0</v>
      </c>
      <c r="J138" s="135"/>
      <c r="K138" s="38">
        <f t="shared" si="13"/>
        <v>0</v>
      </c>
      <c r="L138" s="38">
        <f>+SEPTIEMBRE2021!N138</f>
        <v>0</v>
      </c>
      <c r="M138" s="135"/>
      <c r="N138" s="38">
        <f t="shared" si="14"/>
        <v>0</v>
      </c>
      <c r="O138" s="38">
        <f>+SEPTIEMBRE2021!Q138</f>
        <v>0</v>
      </c>
      <c r="P138" s="135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+SEPTIEMBRE2021!K139</f>
        <v>2604306.02</v>
      </c>
      <c r="J139" s="135">
        <v>891560.57</v>
      </c>
      <c r="K139" s="38">
        <f t="shared" si="13"/>
        <v>3495866.59</v>
      </c>
      <c r="L139" s="38">
        <f>+SEPTIEMBRE2021!N139</f>
        <v>2604306.02</v>
      </c>
      <c r="M139" s="135">
        <v>891560.57</v>
      </c>
      <c r="N139" s="38">
        <f t="shared" si="14"/>
        <v>3495866.59</v>
      </c>
      <c r="O139" s="38">
        <f>+SEPTIEMBRE2021!Q139</f>
        <v>2604306.02</v>
      </c>
      <c r="P139" s="135">
        <v>891560.57</v>
      </c>
      <c r="Q139" s="38">
        <f t="shared" si="15"/>
        <v>3495866.59</v>
      </c>
      <c r="R139" s="39">
        <f t="shared" si="10"/>
        <v>208338.41000000015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+SEPTIEMBRE2021!K140</f>
        <v>0</v>
      </c>
      <c r="J140" s="135"/>
      <c r="K140" s="38">
        <f t="shared" si="13"/>
        <v>0</v>
      </c>
      <c r="L140" s="38">
        <f>+SEPTIEMBRE2021!N140</f>
        <v>0</v>
      </c>
      <c r="M140" s="135"/>
      <c r="N140" s="38">
        <f t="shared" si="14"/>
        <v>0</v>
      </c>
      <c r="O140" s="38">
        <f>+SEPTIEMBRE2021!Q140</f>
        <v>0</v>
      </c>
      <c r="P140" s="135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+SEPTIEMBRE2021!K141</f>
        <v>16500</v>
      </c>
      <c r="J141" s="135"/>
      <c r="K141" s="38">
        <f t="shared" si="13"/>
        <v>16500</v>
      </c>
      <c r="L141" s="38">
        <f>+SEPTIEMBRE2021!N141</f>
        <v>16500</v>
      </c>
      <c r="M141" s="135"/>
      <c r="N141" s="38">
        <f t="shared" si="14"/>
        <v>16500</v>
      </c>
      <c r="O141" s="38">
        <f>+SEPTIEMBRE2021!Q141</f>
        <v>16500</v>
      </c>
      <c r="P141" s="135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+SEPTIEMBRE2021!K142</f>
        <v>5911321</v>
      </c>
      <c r="J142" s="134">
        <f>+J143</f>
        <v>0</v>
      </c>
      <c r="K142" s="29">
        <f t="shared" si="13"/>
        <v>5911321</v>
      </c>
      <c r="L142" s="29">
        <f>+SEPTIEMBRE2021!N142</f>
        <v>5911321</v>
      </c>
      <c r="M142" s="134">
        <f>+M143</f>
        <v>0</v>
      </c>
      <c r="N142" s="29">
        <f t="shared" si="14"/>
        <v>5911321</v>
      </c>
      <c r="O142" s="29">
        <f>+SEPTIEMBRE2021!Q142</f>
        <v>5911321</v>
      </c>
      <c r="P142" s="134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+SEPTIEMBRE2021!K143</f>
        <v>5911321</v>
      </c>
      <c r="J143" s="135"/>
      <c r="K143" s="38">
        <f t="shared" ref="K143:K206" si="20">+I143+J143</f>
        <v>5911321</v>
      </c>
      <c r="L143" s="38">
        <f>+SEPTIEMBRE2021!N143</f>
        <v>5911321</v>
      </c>
      <c r="M143" s="135"/>
      <c r="N143" s="38">
        <f t="shared" ref="N143:N206" si="21">+L143+M143</f>
        <v>5911321</v>
      </c>
      <c r="O143" s="38">
        <f>+SEPTIEMBRE2021!Q143</f>
        <v>5911321</v>
      </c>
      <c r="P143" s="135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239084941.14999998</v>
      </c>
      <c r="E144" s="29">
        <f>+E145+E158</f>
        <v>65801328</v>
      </c>
      <c r="F144" s="29">
        <f>+F145+F158</f>
        <v>0</v>
      </c>
      <c r="G144" s="29">
        <f>+G145+G158</f>
        <v>7000000</v>
      </c>
      <c r="H144" s="65">
        <f t="shared" si="19"/>
        <v>505691102.14999998</v>
      </c>
      <c r="I144" s="29">
        <f>+SEPTIEMBRE2021!K144</f>
        <v>329278843.97000003</v>
      </c>
      <c r="J144" s="134">
        <f>+J145+J158</f>
        <v>33097605</v>
      </c>
      <c r="K144" s="29">
        <f t="shared" si="20"/>
        <v>362376448.97000003</v>
      </c>
      <c r="L144" s="29">
        <f>+SEPTIEMBRE2021!N144</f>
        <v>197647503.97</v>
      </c>
      <c r="M144" s="134">
        <f>+M145+M158</f>
        <v>72071790</v>
      </c>
      <c r="N144" s="29">
        <f t="shared" si="21"/>
        <v>269719293.97000003</v>
      </c>
      <c r="O144" s="29">
        <f>+SEPTIEMBRE2021!Q144</f>
        <v>141467715.97</v>
      </c>
      <c r="P144" s="134">
        <f>+P145+P158</f>
        <v>76729978</v>
      </c>
      <c r="Q144" s="29">
        <f t="shared" si="22"/>
        <v>218197693.97</v>
      </c>
      <c r="R144" s="35">
        <f t="shared" si="17"/>
        <v>143314653.17999995</v>
      </c>
      <c r="S144" s="36">
        <f t="shared" si="18"/>
        <v>51521600.00000003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42375296</v>
      </c>
      <c r="F145" s="29">
        <f>+F146+F148</f>
        <v>0</v>
      </c>
      <c r="G145" s="29">
        <f>+G146+G148</f>
        <v>0</v>
      </c>
      <c r="H145" s="65">
        <f t="shared" si="19"/>
        <v>283898128.57999998</v>
      </c>
      <c r="I145" s="29">
        <f>+SEPTIEMBRE2021!K145</f>
        <v>186929188</v>
      </c>
      <c r="J145" s="134">
        <f>+J146+J148</f>
        <v>8920000</v>
      </c>
      <c r="K145" s="29">
        <f t="shared" si="20"/>
        <v>195849188</v>
      </c>
      <c r="L145" s="29">
        <f>+SEPTIEMBRE2021!N145</f>
        <v>106560148</v>
      </c>
      <c r="M145" s="134">
        <f>+M146+M148</f>
        <v>47875950</v>
      </c>
      <c r="N145" s="29">
        <f t="shared" si="21"/>
        <v>154436098</v>
      </c>
      <c r="O145" s="29">
        <f>+SEPTIEMBRE2021!Q145</f>
        <v>54026010</v>
      </c>
      <c r="P145" s="134">
        <f>+P146+P148</f>
        <v>52534138</v>
      </c>
      <c r="Q145" s="29">
        <f t="shared" si="22"/>
        <v>106560148</v>
      </c>
      <c r="R145" s="35">
        <f t="shared" si="17"/>
        <v>88048940.579999983</v>
      </c>
      <c r="S145" s="36">
        <f t="shared" si="18"/>
        <v>47875950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+SEPTIEMBRE2021!K146</f>
        <v>18240000</v>
      </c>
      <c r="J146" s="135"/>
      <c r="K146" s="38">
        <f t="shared" si="20"/>
        <v>18240000</v>
      </c>
      <c r="L146" s="38">
        <f>+SEPTIEMBRE2021!N146</f>
        <v>12851450</v>
      </c>
      <c r="M146" s="135"/>
      <c r="N146" s="38">
        <f t="shared" si="21"/>
        <v>12851450</v>
      </c>
      <c r="O146" s="38">
        <f>+SEPTIEMBRE2021!Q146</f>
        <v>12851450</v>
      </c>
      <c r="P146" s="135"/>
      <c r="Q146" s="38">
        <f t="shared" si="22"/>
        <v>12851450</v>
      </c>
      <c r="R146" s="39">
        <f t="shared" si="17"/>
        <v>9597550</v>
      </c>
      <c r="S146" s="40">
        <f t="shared" si="18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+SEPTIEMBRE2021!K147</f>
        <v>0</v>
      </c>
      <c r="J147" s="135"/>
      <c r="K147" s="38">
        <f t="shared" si="20"/>
        <v>0</v>
      </c>
      <c r="L147" s="38">
        <f>+SEPTIEMBRE2021!N147</f>
        <v>0</v>
      </c>
      <c r="M147" s="135"/>
      <c r="N147" s="38">
        <f t="shared" si="21"/>
        <v>0</v>
      </c>
      <c r="O147" s="38">
        <f>+SEPTIEMBRE2021!Q147</f>
        <v>0</v>
      </c>
      <c r="P147" s="135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41375296</v>
      </c>
      <c r="F148" s="38">
        <f>+F149+F150</f>
        <v>0</v>
      </c>
      <c r="G148" s="38">
        <f>+G149+G150</f>
        <v>0</v>
      </c>
      <c r="H148" s="64">
        <f t="shared" si="19"/>
        <v>256060578.57999998</v>
      </c>
      <c r="I148" s="38">
        <f>+SEPTIEMBRE2021!K148</f>
        <v>168689188</v>
      </c>
      <c r="J148" s="135">
        <f>+J149+J150</f>
        <v>8920000</v>
      </c>
      <c r="K148" s="38">
        <f t="shared" si="20"/>
        <v>177609188</v>
      </c>
      <c r="L148" s="38">
        <f>+SEPTIEMBRE2021!N148</f>
        <v>93708698</v>
      </c>
      <c r="M148" s="135">
        <f>+M149+M150</f>
        <v>47875950</v>
      </c>
      <c r="N148" s="38">
        <f t="shared" si="21"/>
        <v>141584648</v>
      </c>
      <c r="O148" s="38">
        <f>+SEPTIEMBRE2021!Q148</f>
        <v>41174560</v>
      </c>
      <c r="P148" s="135">
        <f>+P149+P150</f>
        <v>52534138</v>
      </c>
      <c r="Q148" s="38">
        <f t="shared" si="22"/>
        <v>93708698</v>
      </c>
      <c r="R148" s="39">
        <f t="shared" si="17"/>
        <v>78451390.579999983</v>
      </c>
      <c r="S148" s="40">
        <f t="shared" si="18"/>
        <v>47875950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>
        <v>19404784</v>
      </c>
      <c r="F149" s="38"/>
      <c r="G149" s="38"/>
      <c r="H149" s="64">
        <f t="shared" si="19"/>
        <v>99184188</v>
      </c>
      <c r="I149" s="38">
        <f>+SEPTIEMBRE2021!K149</f>
        <v>51921188</v>
      </c>
      <c r="J149" s="135"/>
      <c r="K149" s="38">
        <f t="shared" si="20"/>
        <v>51921188</v>
      </c>
      <c r="L149" s="38">
        <f>+SEPTIEMBRE2021!N149</f>
        <v>51921188</v>
      </c>
      <c r="M149" s="135">
        <f>51921188-4658188</f>
        <v>47263000</v>
      </c>
      <c r="N149" s="38">
        <f t="shared" si="21"/>
        <v>99184188</v>
      </c>
      <c r="O149" s="38">
        <f>+SEPTIEMBRE2021!Q149</f>
        <v>0</v>
      </c>
      <c r="P149" s="135">
        <v>51921188</v>
      </c>
      <c r="Q149" s="38">
        <f t="shared" si="22"/>
        <v>51921188</v>
      </c>
      <c r="R149" s="39">
        <f t="shared" si="17"/>
        <v>47263000</v>
      </c>
      <c r="S149" s="40">
        <f t="shared" si="18"/>
        <v>47263000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21970512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156876390.57999998</v>
      </c>
      <c r="I150" s="38">
        <f>+SEPTIEMBRE2021!K150</f>
        <v>116768000</v>
      </c>
      <c r="J150" s="135">
        <f>+J151+J152+J153+J154+J155+J156+J157</f>
        <v>8920000</v>
      </c>
      <c r="K150" s="38">
        <f t="shared" si="20"/>
        <v>125688000</v>
      </c>
      <c r="L150" s="38">
        <f>+SEPTIEMBRE2021!N150</f>
        <v>41787510</v>
      </c>
      <c r="M150" s="135">
        <f>+M151+M152+M153+M154+M155+M156+M157</f>
        <v>612950</v>
      </c>
      <c r="N150" s="38">
        <f t="shared" si="21"/>
        <v>42400460</v>
      </c>
      <c r="O150" s="38">
        <f>+SEPTIEMBRE2021!Q150</f>
        <v>41174560</v>
      </c>
      <c r="P150" s="135">
        <f>+P151+P152+P153+P154+P155+P156+P157</f>
        <v>612950</v>
      </c>
      <c r="Q150" s="38">
        <f t="shared" si="22"/>
        <v>41787510</v>
      </c>
      <c r="R150" s="39">
        <f t="shared" si="17"/>
        <v>31188390.579999983</v>
      </c>
      <c r="S150" s="40">
        <f t="shared" si="18"/>
        <v>612950</v>
      </c>
      <c r="U150" s="71" t="s">
        <v>390</v>
      </c>
      <c r="V150" s="127" t="s">
        <v>391</v>
      </c>
      <c r="X150" s="127" t="s">
        <v>392</v>
      </c>
      <c r="Y150" s="127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+SEPTIEMBRE2021!K151</f>
        <v>24800000</v>
      </c>
      <c r="J151" s="135"/>
      <c r="K151" s="38">
        <f t="shared" si="20"/>
        <v>24800000</v>
      </c>
      <c r="L151" s="38">
        <f>+SEPTIEMBRE2021!N151</f>
        <v>13296330</v>
      </c>
      <c r="M151" s="135"/>
      <c r="N151" s="38">
        <f t="shared" si="21"/>
        <v>13296330</v>
      </c>
      <c r="O151" s="38">
        <f>+SEPTIEMBRE2021!Q151</f>
        <v>13296330</v>
      </c>
      <c r="P151" s="135"/>
      <c r="Q151" s="38">
        <f t="shared" si="22"/>
        <v>13296330</v>
      </c>
      <c r="R151" s="39">
        <f t="shared" si="17"/>
        <v>11200000</v>
      </c>
      <c r="S151" s="40">
        <f t="shared" si="18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+SEPTIEMBRE2021!K152</f>
        <v>2000000</v>
      </c>
      <c r="J152" s="135"/>
      <c r="K152" s="38">
        <f t="shared" si="20"/>
        <v>2000000</v>
      </c>
      <c r="L152" s="38">
        <f>+SEPTIEMBRE2021!N152</f>
        <v>1998230</v>
      </c>
      <c r="M152" s="135"/>
      <c r="N152" s="38">
        <f t="shared" si="21"/>
        <v>1998230</v>
      </c>
      <c r="O152" s="38">
        <f>+SEPTIEMBRE2021!Q152</f>
        <v>1998230</v>
      </c>
      <c r="P152" s="135"/>
      <c r="Q152" s="38">
        <f t="shared" si="22"/>
        <v>1998230</v>
      </c>
      <c r="R152" s="39">
        <f t="shared" si="17"/>
        <v>4392962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+SEPTIEMBRE2021!K153</f>
        <v>5900000</v>
      </c>
      <c r="J153" s="135"/>
      <c r="K153" s="38">
        <f t="shared" si="20"/>
        <v>5900000</v>
      </c>
      <c r="L153" s="38">
        <f>+SEPTIEMBRE2021!N153</f>
        <v>612950</v>
      </c>
      <c r="M153" s="135">
        <v>612950</v>
      </c>
      <c r="N153" s="38">
        <f t="shared" si="21"/>
        <v>1225900</v>
      </c>
      <c r="O153" s="38">
        <f>+SEPTIEMBRE2021!Q153</f>
        <v>0</v>
      </c>
      <c r="P153" s="135">
        <v>612950</v>
      </c>
      <c r="Q153" s="38">
        <f t="shared" si="22"/>
        <v>612950</v>
      </c>
      <c r="R153" s="39">
        <f t="shared" si="17"/>
        <v>92428.580000000075</v>
      </c>
      <c r="S153" s="40">
        <f t="shared" si="18"/>
        <v>612950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>
        <f>14424000+5153550</f>
        <v>19577550</v>
      </c>
      <c r="F154" s="38"/>
      <c r="G154" s="38"/>
      <c r="H154" s="64">
        <f t="shared" si="19"/>
        <v>104491000</v>
      </c>
      <c r="I154" s="38">
        <f>+SEPTIEMBRE2021!K154</f>
        <v>84068000</v>
      </c>
      <c r="J154" s="135">
        <v>8920000</v>
      </c>
      <c r="K154" s="38">
        <f t="shared" si="20"/>
        <v>92988000</v>
      </c>
      <c r="L154" s="38">
        <f>+SEPTIEMBRE2021!N154</f>
        <v>25880000</v>
      </c>
      <c r="M154" s="135"/>
      <c r="N154" s="38">
        <f t="shared" si="21"/>
        <v>25880000</v>
      </c>
      <c r="O154" s="38">
        <f>+SEPTIEMBRE2021!Q154</f>
        <v>25880000</v>
      </c>
      <c r="P154" s="135"/>
      <c r="Q154" s="38">
        <f t="shared" si="22"/>
        <v>25880000</v>
      </c>
      <c r="R154" s="39">
        <f t="shared" si="17"/>
        <v>11503000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+SEPTIEMBRE2021!K155</f>
        <v>0</v>
      </c>
      <c r="J155" s="135"/>
      <c r="K155" s="38">
        <f t="shared" si="20"/>
        <v>0</v>
      </c>
      <c r="L155" s="38">
        <f>+SEPTIEMBRE2021!N155</f>
        <v>0</v>
      </c>
      <c r="M155" s="135"/>
      <c r="N155" s="38">
        <f t="shared" si="21"/>
        <v>0</v>
      </c>
      <c r="O155" s="38">
        <f>+SEPTIEMBRE2021!Q155</f>
        <v>0</v>
      </c>
      <c r="P155" s="135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+SEPTIEMBRE2021!K156</f>
        <v>0</v>
      </c>
      <c r="J156" s="135"/>
      <c r="K156" s="38">
        <f t="shared" si="20"/>
        <v>0</v>
      </c>
      <c r="L156" s="38">
        <f>+SEPTIEMBRE2021!N156</f>
        <v>0</v>
      </c>
      <c r="M156" s="135"/>
      <c r="N156" s="38">
        <f t="shared" si="21"/>
        <v>0</v>
      </c>
      <c r="O156" s="38">
        <f>+SEPTIEMBRE2021!Q156</f>
        <v>0</v>
      </c>
      <c r="P156" s="135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+SEPTIEMBRE2021!K157</f>
        <v>0</v>
      </c>
      <c r="J157" s="135"/>
      <c r="K157" s="38">
        <f t="shared" si="20"/>
        <v>0</v>
      </c>
      <c r="L157" s="38">
        <f>+SEPTIEMBRE2021!N157</f>
        <v>0</v>
      </c>
      <c r="M157" s="135"/>
      <c r="N157" s="38">
        <f t="shared" si="21"/>
        <v>0</v>
      </c>
      <c r="O157" s="38">
        <f>+SEPTIEMBRE2021!Q157</f>
        <v>0</v>
      </c>
      <c r="P157" s="135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45562108.57</v>
      </c>
      <c r="E158" s="29">
        <f>+E159+E160</f>
        <v>23426032</v>
      </c>
      <c r="F158" s="29">
        <f>+F159+F160</f>
        <v>0</v>
      </c>
      <c r="G158" s="29">
        <f>+G159+G160</f>
        <v>7000000</v>
      </c>
      <c r="H158" s="65">
        <f t="shared" si="19"/>
        <v>221792973.56999999</v>
      </c>
      <c r="I158" s="29">
        <f>+SEPTIEMBRE2021!K158</f>
        <v>142349655.97</v>
      </c>
      <c r="J158" s="134">
        <f>+J159+J160</f>
        <v>24177605</v>
      </c>
      <c r="K158" s="29">
        <f t="shared" si="20"/>
        <v>166527260.97</v>
      </c>
      <c r="L158" s="29">
        <f>+SEPTIEMBRE2021!N158</f>
        <v>91087355.969999999</v>
      </c>
      <c r="M158" s="134">
        <f>+M159+M160</f>
        <v>24195840</v>
      </c>
      <c r="N158" s="29">
        <f t="shared" si="21"/>
        <v>115283195.97</v>
      </c>
      <c r="O158" s="29">
        <f>+SEPTIEMBRE2021!Q158</f>
        <v>87441705.969999999</v>
      </c>
      <c r="P158" s="134">
        <f>+P159+P160</f>
        <v>24195840</v>
      </c>
      <c r="Q158" s="29">
        <f t="shared" si="22"/>
        <v>111637545.97</v>
      </c>
      <c r="R158" s="35">
        <f t="shared" si="17"/>
        <v>55265712.599999994</v>
      </c>
      <c r="S158" s="36">
        <f t="shared" si="18"/>
        <v>3645650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</f>
        <v>20854960</v>
      </c>
      <c r="E159" s="38"/>
      <c r="F159" s="38"/>
      <c r="G159" s="38">
        <v>1000000</v>
      </c>
      <c r="H159" s="64">
        <f t="shared" si="19"/>
        <v>88659793</v>
      </c>
      <c r="I159" s="38">
        <f>+SEPTIEMBRE2021!K159</f>
        <v>45840000</v>
      </c>
      <c r="J159" s="135">
        <v>1863200</v>
      </c>
      <c r="K159" s="38">
        <f t="shared" si="20"/>
        <v>47703200</v>
      </c>
      <c r="L159" s="38">
        <f>+SEPTIEMBRE2021!N159</f>
        <v>33806200</v>
      </c>
      <c r="M159" s="135">
        <v>800000</v>
      </c>
      <c r="N159" s="38">
        <f t="shared" si="21"/>
        <v>34606200</v>
      </c>
      <c r="O159" s="38">
        <f>+SEPTIEMBRE2021!Q159</f>
        <v>33806200</v>
      </c>
      <c r="P159" s="135">
        <v>800000</v>
      </c>
      <c r="Q159" s="38">
        <f t="shared" si="22"/>
        <v>34606200</v>
      </c>
      <c r="R159" s="39">
        <f t="shared" si="17"/>
        <v>40956593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24707148.57</v>
      </c>
      <c r="E160" s="38">
        <f>SUM(E161:E171)</f>
        <v>23426032</v>
      </c>
      <c r="F160" s="38">
        <f>SUM(F161:F171)</f>
        <v>0</v>
      </c>
      <c r="G160" s="38">
        <f>SUM(G161:G171)</f>
        <v>6000000</v>
      </c>
      <c r="H160" s="64">
        <f t="shared" si="19"/>
        <v>133133180.56999999</v>
      </c>
      <c r="I160" s="38">
        <f>+SEPTIEMBRE2021!K160</f>
        <v>96509655.969999999</v>
      </c>
      <c r="J160" s="135">
        <f>SUM(J161:J171)</f>
        <v>22314405</v>
      </c>
      <c r="K160" s="38">
        <f t="shared" si="20"/>
        <v>118824060.97</v>
      </c>
      <c r="L160" s="38">
        <f>+SEPTIEMBRE2021!N160</f>
        <v>57281155.969999999</v>
      </c>
      <c r="M160" s="135">
        <f>SUM(M161:M171)</f>
        <v>23395840</v>
      </c>
      <c r="N160" s="38">
        <f t="shared" si="21"/>
        <v>80676995.969999999</v>
      </c>
      <c r="O160" s="38">
        <f>+SEPTIEMBRE2021!Q160</f>
        <v>53635505.969999999</v>
      </c>
      <c r="P160" s="135">
        <f>SUM(P161:P171)</f>
        <v>23395840</v>
      </c>
      <c r="Q160" s="38">
        <f t="shared" si="22"/>
        <v>77031345.969999999</v>
      </c>
      <c r="R160" s="39">
        <f t="shared" si="17"/>
        <v>14309119.599999994</v>
      </c>
      <c r="S160" s="40">
        <f t="shared" si="18"/>
        <v>3645650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+SEPTIEMBRE2021!K161</f>
        <v>2869767</v>
      </c>
      <c r="J161" s="135"/>
      <c r="K161" s="38">
        <f t="shared" si="20"/>
        <v>2869767</v>
      </c>
      <c r="L161" s="38">
        <f>+SEPTIEMBRE2021!N161</f>
        <v>2869767</v>
      </c>
      <c r="M161" s="135"/>
      <c r="N161" s="38">
        <f t="shared" si="21"/>
        <v>2869767</v>
      </c>
      <c r="O161" s="38">
        <f>+SEPTIEMBRE2021!Q161</f>
        <v>2869767</v>
      </c>
      <c r="P161" s="135"/>
      <c r="Q161" s="38">
        <f t="shared" si="22"/>
        <v>2869767</v>
      </c>
      <c r="R161" s="39">
        <f t="shared" si="17"/>
        <v>6130233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+SEPTIEMBRE2021!K162</f>
        <v>10640037.970000001</v>
      </c>
      <c r="J162" s="135">
        <v>2261640</v>
      </c>
      <c r="K162" s="38">
        <f t="shared" si="20"/>
        <v>12901677.970000001</v>
      </c>
      <c r="L162" s="38">
        <f>+SEPTIEMBRE2021!N162</f>
        <v>10640037.970000001</v>
      </c>
      <c r="M162" s="135">
        <v>2261640</v>
      </c>
      <c r="N162" s="38">
        <f t="shared" si="21"/>
        <v>12901677.970000001</v>
      </c>
      <c r="O162" s="38">
        <f>+SEPTIEMBRE2021!Q162</f>
        <v>10640037.970000001</v>
      </c>
      <c r="P162" s="135">
        <v>2261640</v>
      </c>
      <c r="Q162" s="38">
        <f t="shared" si="22"/>
        <v>12901677.970000001</v>
      </c>
      <c r="R162" s="39">
        <f t="shared" si="17"/>
        <v>3410354.0299999993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>
        <v>562875</v>
      </c>
      <c r="F163" s="38"/>
      <c r="G163" s="38"/>
      <c r="H163" s="64">
        <f t="shared" si="19"/>
        <v>5562875</v>
      </c>
      <c r="I163" s="38">
        <f>+SEPTIEMBRE2021!K163</f>
        <v>756000</v>
      </c>
      <c r="J163" s="135">
        <v>4806875</v>
      </c>
      <c r="K163" s="38">
        <f t="shared" si="20"/>
        <v>5562875</v>
      </c>
      <c r="L163" s="38">
        <f>+SEPTIEMBRE2021!N163</f>
        <v>756000</v>
      </c>
      <c r="M163" s="135"/>
      <c r="N163" s="38">
        <f t="shared" si="21"/>
        <v>756000</v>
      </c>
      <c r="O163" s="38">
        <f>+SEPTIEMBRE2021!Q163</f>
        <v>756000</v>
      </c>
      <c r="P163" s="135"/>
      <c r="Q163" s="38">
        <f t="shared" si="22"/>
        <v>756000</v>
      </c>
      <c r="R163" s="39">
        <f t="shared" si="17"/>
        <v>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+SEPTIEMBRE2021!K164</f>
        <v>0</v>
      </c>
      <c r="J164" s="135"/>
      <c r="K164" s="38">
        <f t="shared" si="20"/>
        <v>0</v>
      </c>
      <c r="L164" s="38">
        <f>+SEPTIEMBRE2021!N164</f>
        <v>0</v>
      </c>
      <c r="M164" s="135"/>
      <c r="N164" s="38">
        <f t="shared" si="21"/>
        <v>0</v>
      </c>
      <c r="O164" s="38">
        <f>+SEPTIEMBRE2021!Q164</f>
        <v>0</v>
      </c>
      <c r="P164" s="135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+SEPTIEMBRE2021!K165</f>
        <v>0</v>
      </c>
      <c r="J165" s="135"/>
      <c r="K165" s="38">
        <f t="shared" si="20"/>
        <v>0</v>
      </c>
      <c r="L165" s="38">
        <f>+SEPTIEMBRE2021!N165</f>
        <v>0</v>
      </c>
      <c r="M165" s="135"/>
      <c r="N165" s="38">
        <f t="shared" si="21"/>
        <v>0</v>
      </c>
      <c r="O165" s="38">
        <f>+SEPTIEMBRE2021!Q165</f>
        <v>0</v>
      </c>
      <c r="P165" s="135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+SEPTIEMBRE2021!K166</f>
        <v>2129900</v>
      </c>
      <c r="J166" s="135"/>
      <c r="K166" s="38">
        <f t="shared" si="20"/>
        <v>2129900</v>
      </c>
      <c r="L166" s="38">
        <f>+SEPTIEMBRE2021!N166</f>
        <v>2129900</v>
      </c>
      <c r="M166" s="135"/>
      <c r="N166" s="38">
        <f t="shared" si="21"/>
        <v>2129900</v>
      </c>
      <c r="O166" s="38">
        <f>+SEPTIEMBRE2021!Q166</f>
        <v>2129900</v>
      </c>
      <c r="P166" s="135"/>
      <c r="Q166" s="38">
        <f t="shared" si="22"/>
        <v>2129900</v>
      </c>
      <c r="R166" s="39">
        <f t="shared" si="17"/>
        <v>2870100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+SEPTIEMBRE2021!K167</f>
        <v>0</v>
      </c>
      <c r="J167" s="135"/>
      <c r="K167" s="38">
        <f t="shared" si="20"/>
        <v>0</v>
      </c>
      <c r="L167" s="38">
        <f>+SEPTIEMBRE2021!N167</f>
        <v>0</v>
      </c>
      <c r="M167" s="135"/>
      <c r="N167" s="38">
        <f t="shared" si="21"/>
        <v>0</v>
      </c>
      <c r="O167" s="38">
        <f>+SEPTIEMBRE2021!Q167</f>
        <v>0</v>
      </c>
      <c r="P167" s="135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+SEPTIEMBRE2021!K168</f>
        <v>0</v>
      </c>
      <c r="J168" s="135"/>
      <c r="K168" s="38">
        <f t="shared" si="20"/>
        <v>0</v>
      </c>
      <c r="L168" s="38">
        <f>+SEPTIEMBRE2021!N168</f>
        <v>0</v>
      </c>
      <c r="M168" s="135"/>
      <c r="N168" s="38">
        <f t="shared" si="21"/>
        <v>0</v>
      </c>
      <c r="O168" s="38">
        <f>+SEPTIEMBRE2021!Q168</f>
        <v>0</v>
      </c>
      <c r="P168" s="135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+SEPTIEMBRE2021!K169</f>
        <v>0</v>
      </c>
      <c r="J169" s="135"/>
      <c r="K169" s="38">
        <f t="shared" si="20"/>
        <v>0</v>
      </c>
      <c r="L169" s="38">
        <f>+SEPTIEMBRE2021!N169</f>
        <v>0</v>
      </c>
      <c r="M169" s="135"/>
      <c r="N169" s="38">
        <f t="shared" si="21"/>
        <v>0</v>
      </c>
      <c r="O169" s="38">
        <f>+SEPTIEMBRE2021!Q169</f>
        <v>0</v>
      </c>
      <c r="P169" s="135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+SEPTIEMBRE2021!K170</f>
        <v>0</v>
      </c>
      <c r="J170" s="135"/>
      <c r="K170" s="38">
        <f t="shared" si="20"/>
        <v>0</v>
      </c>
      <c r="L170" s="38">
        <f>+SEPTIEMBRE2021!N170</f>
        <v>0</v>
      </c>
      <c r="M170" s="135"/>
      <c r="N170" s="38">
        <f t="shared" si="21"/>
        <v>0</v>
      </c>
      <c r="O170" s="38">
        <f>+SEPTIEMBRE2021!Q170</f>
        <v>0</v>
      </c>
      <c r="P170" s="135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f>18000000+6707148.57</f>
        <v>24707148.57</v>
      </c>
      <c r="E171" s="38">
        <f>9000000+3114000+9437125</f>
        <v>21551125</v>
      </c>
      <c r="F171" s="38"/>
      <c r="G171" s="38">
        <v>5000000</v>
      </c>
      <c r="H171" s="64">
        <f t="shared" si="19"/>
        <v>96258273.569999993</v>
      </c>
      <c r="I171" s="38">
        <f>+SEPTIEMBRE2021!K171</f>
        <v>80113951</v>
      </c>
      <c r="J171" s="135">
        <v>15245890</v>
      </c>
      <c r="K171" s="38">
        <f t="shared" si="20"/>
        <v>95359841</v>
      </c>
      <c r="L171" s="38">
        <f>+SEPTIEMBRE2021!N171</f>
        <v>40885451</v>
      </c>
      <c r="M171" s="135">
        <v>21134200</v>
      </c>
      <c r="N171" s="38">
        <f t="shared" si="21"/>
        <v>62019651</v>
      </c>
      <c r="O171" s="38">
        <f>+SEPTIEMBRE2021!Q171</f>
        <v>37239801</v>
      </c>
      <c r="P171" s="135">
        <v>21134200</v>
      </c>
      <c r="Q171" s="38">
        <f t="shared" si="22"/>
        <v>58374001</v>
      </c>
      <c r="R171" s="39">
        <f t="shared" si="17"/>
        <v>898432.56999999285</v>
      </c>
      <c r="S171" s="40">
        <f t="shared" si="18"/>
        <v>3645650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+SEPTIEMBRE2021!K172</f>
        <v>0</v>
      </c>
      <c r="J172" s="134"/>
      <c r="K172" s="29">
        <f t="shared" si="20"/>
        <v>0</v>
      </c>
      <c r="L172" s="29">
        <f>+SEPTIEMBRE2021!N172</f>
        <v>0</v>
      </c>
      <c r="M172" s="134"/>
      <c r="N172" s="29">
        <f t="shared" si="21"/>
        <v>0</v>
      </c>
      <c r="O172" s="29">
        <f>+SEPTIEMBRE2021!Q172</f>
        <v>0</v>
      </c>
      <c r="P172" s="134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+SEPTIEMBRE2021!K173</f>
        <v>0</v>
      </c>
      <c r="J173" s="134">
        <f>+J174+J178+J181</f>
        <v>0</v>
      </c>
      <c r="K173" s="29">
        <f t="shared" si="20"/>
        <v>0</v>
      </c>
      <c r="L173" s="29">
        <f>+SEPTIEMBRE2021!N173</f>
        <v>0</v>
      </c>
      <c r="M173" s="134">
        <f>+M174+M178+M181</f>
        <v>0</v>
      </c>
      <c r="N173" s="29">
        <f t="shared" si="21"/>
        <v>0</v>
      </c>
      <c r="O173" s="29">
        <f>+SEPTIEMBRE2021!Q173</f>
        <v>0</v>
      </c>
      <c r="P173" s="134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+SEPTIEMBRE2021!K174</f>
        <v>0</v>
      </c>
      <c r="J174" s="134">
        <f>SUM(J175:J177)</f>
        <v>0</v>
      </c>
      <c r="K174" s="29">
        <f t="shared" si="20"/>
        <v>0</v>
      </c>
      <c r="L174" s="29">
        <f>+SEPTIEMBRE2021!N174</f>
        <v>0</v>
      </c>
      <c r="M174" s="134">
        <f>SUM(M175:M177)</f>
        <v>0</v>
      </c>
      <c r="N174" s="29">
        <f t="shared" si="21"/>
        <v>0</v>
      </c>
      <c r="O174" s="29">
        <f>+SEPTIEMBRE2021!Q174</f>
        <v>0</v>
      </c>
      <c r="P174" s="134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+SEPTIEMBRE2021!K175</f>
        <v>0</v>
      </c>
      <c r="J175" s="135"/>
      <c r="K175" s="38">
        <f t="shared" si="20"/>
        <v>0</v>
      </c>
      <c r="L175" s="38">
        <f>+SEPTIEMBRE2021!N175</f>
        <v>0</v>
      </c>
      <c r="M175" s="135"/>
      <c r="N175" s="38">
        <f t="shared" si="21"/>
        <v>0</v>
      </c>
      <c r="O175" s="38">
        <f>+SEPTIEMBRE2021!Q175</f>
        <v>0</v>
      </c>
      <c r="P175" s="135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+SEPTIEMBRE2021!K176</f>
        <v>0</v>
      </c>
      <c r="J176" s="135"/>
      <c r="K176" s="38">
        <f t="shared" si="20"/>
        <v>0</v>
      </c>
      <c r="L176" s="38">
        <f>+SEPTIEMBRE2021!N176</f>
        <v>0</v>
      </c>
      <c r="M176" s="135"/>
      <c r="N176" s="38">
        <f t="shared" si="21"/>
        <v>0</v>
      </c>
      <c r="O176" s="38">
        <f>+SEPTIEMBRE2021!Q176</f>
        <v>0</v>
      </c>
      <c r="P176" s="135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+SEPTIEMBRE2021!K177</f>
        <v>0</v>
      </c>
      <c r="J177" s="135"/>
      <c r="K177" s="38">
        <f t="shared" si="20"/>
        <v>0</v>
      </c>
      <c r="L177" s="38">
        <f>+SEPTIEMBRE2021!N177</f>
        <v>0</v>
      </c>
      <c r="M177" s="135"/>
      <c r="N177" s="38">
        <f t="shared" si="21"/>
        <v>0</v>
      </c>
      <c r="O177" s="38">
        <f>+SEPTIEMBRE2021!Q177</f>
        <v>0</v>
      </c>
      <c r="P177" s="135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+SEPTIEMBRE2021!K178</f>
        <v>0</v>
      </c>
      <c r="J178" s="134">
        <f>+J179+J180</f>
        <v>0</v>
      </c>
      <c r="K178" s="29">
        <f t="shared" si="20"/>
        <v>0</v>
      </c>
      <c r="L178" s="29">
        <f>+SEPTIEMBRE2021!N178</f>
        <v>0</v>
      </c>
      <c r="M178" s="134">
        <f>+M179+M180</f>
        <v>0</v>
      </c>
      <c r="N178" s="29">
        <f t="shared" si="21"/>
        <v>0</v>
      </c>
      <c r="O178" s="29">
        <f>+SEPTIEMBRE2021!Q178</f>
        <v>0</v>
      </c>
      <c r="P178" s="134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+SEPTIEMBRE2021!K179</f>
        <v>0</v>
      </c>
      <c r="J179" s="135"/>
      <c r="K179" s="38">
        <f t="shared" si="20"/>
        <v>0</v>
      </c>
      <c r="L179" s="38">
        <f>+SEPTIEMBRE2021!N179</f>
        <v>0</v>
      </c>
      <c r="M179" s="135"/>
      <c r="N179" s="38">
        <f t="shared" si="21"/>
        <v>0</v>
      </c>
      <c r="O179" s="38">
        <f>+SEPTIEMBRE2021!Q179</f>
        <v>0</v>
      </c>
      <c r="P179" s="135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+SEPTIEMBRE2021!K180</f>
        <v>0</v>
      </c>
      <c r="J180" s="135"/>
      <c r="K180" s="38">
        <f t="shared" si="20"/>
        <v>0</v>
      </c>
      <c r="L180" s="38">
        <f>+SEPTIEMBRE2021!N180</f>
        <v>0</v>
      </c>
      <c r="M180" s="135"/>
      <c r="N180" s="38">
        <f t="shared" si="21"/>
        <v>0</v>
      </c>
      <c r="O180" s="38">
        <f>+SEPTIEMBRE2021!Q180</f>
        <v>0</v>
      </c>
      <c r="P180" s="135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+SEPTIEMBRE2021!K181</f>
        <v>0</v>
      </c>
      <c r="J181" s="134">
        <f>+J182+J183</f>
        <v>0</v>
      </c>
      <c r="K181" s="29">
        <f t="shared" si="20"/>
        <v>0</v>
      </c>
      <c r="L181" s="29">
        <f>+SEPTIEMBRE2021!N181</f>
        <v>0</v>
      </c>
      <c r="M181" s="134">
        <f>+M182+M183</f>
        <v>0</v>
      </c>
      <c r="N181" s="29">
        <f t="shared" si="21"/>
        <v>0</v>
      </c>
      <c r="O181" s="29">
        <f>+SEPTIEMBRE2021!Q181</f>
        <v>0</v>
      </c>
      <c r="P181" s="134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+SEPTIEMBRE2021!K182</f>
        <v>0</v>
      </c>
      <c r="J182" s="135"/>
      <c r="K182" s="38">
        <f t="shared" si="20"/>
        <v>0</v>
      </c>
      <c r="L182" s="38">
        <f>+SEPTIEMBRE2021!N182</f>
        <v>0</v>
      </c>
      <c r="M182" s="135"/>
      <c r="N182" s="38">
        <f t="shared" si="21"/>
        <v>0</v>
      </c>
      <c r="O182" s="38">
        <f>+SEPTIEMBRE2021!Q182</f>
        <v>0</v>
      </c>
      <c r="P182" s="135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+SEPTIEMBRE2021!K183</f>
        <v>0</v>
      </c>
      <c r="J183" s="135"/>
      <c r="K183" s="38">
        <f t="shared" si="20"/>
        <v>0</v>
      </c>
      <c r="L183" s="38">
        <f>+SEPTIEMBRE2021!N183</f>
        <v>0</v>
      </c>
      <c r="M183" s="135"/>
      <c r="N183" s="38">
        <f t="shared" si="21"/>
        <v>0</v>
      </c>
      <c r="O183" s="38">
        <f>+SEPTIEMBRE2021!Q183</f>
        <v>0</v>
      </c>
      <c r="P183" s="135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2000000</v>
      </c>
      <c r="F184" s="29">
        <f>+F185+F188</f>
        <v>0</v>
      </c>
      <c r="G184" s="29">
        <f>+G185+G188</f>
        <v>28435284</v>
      </c>
      <c r="H184" s="65">
        <f t="shared" si="19"/>
        <v>286847987</v>
      </c>
      <c r="I184" s="29">
        <f>+SEPTIEMBRE2021!K184</f>
        <v>174985680</v>
      </c>
      <c r="J184" s="134">
        <f>+J185+J188</f>
        <v>6000000</v>
      </c>
      <c r="K184" s="29">
        <f t="shared" si="20"/>
        <v>180985680</v>
      </c>
      <c r="L184" s="29">
        <f>+SEPTIEMBRE2021!N184</f>
        <v>131789475</v>
      </c>
      <c r="M184" s="134">
        <f>+M185+M188</f>
        <v>24879538</v>
      </c>
      <c r="N184" s="29">
        <f t="shared" si="21"/>
        <v>156669013</v>
      </c>
      <c r="O184" s="29">
        <f>+SEPTIEMBRE2021!Q184</f>
        <v>131789475</v>
      </c>
      <c r="P184" s="134">
        <f>+P185+P188</f>
        <v>24879538</v>
      </c>
      <c r="Q184" s="29">
        <f t="shared" si="22"/>
        <v>156669013</v>
      </c>
      <c r="R184" s="35">
        <f t="shared" si="17"/>
        <v>105862307</v>
      </c>
      <c r="S184" s="36">
        <f t="shared" si="18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25404784</v>
      </c>
      <c r="H185" s="65">
        <f t="shared" si="19"/>
        <v>46989487</v>
      </c>
      <c r="I185" s="29">
        <f>+SEPTIEMBRE2021!K185</f>
        <v>26068800</v>
      </c>
      <c r="J185" s="134">
        <f>J186</f>
        <v>0</v>
      </c>
      <c r="K185" s="29">
        <f t="shared" si="20"/>
        <v>26068800</v>
      </c>
      <c r="L185" s="29">
        <f>+SEPTIEMBRE2021!N185</f>
        <v>5598103</v>
      </c>
      <c r="M185" s="134">
        <f>M186</f>
        <v>6246503</v>
      </c>
      <c r="N185" s="29">
        <f t="shared" si="21"/>
        <v>11844606</v>
      </c>
      <c r="O185" s="29">
        <f>+SEPTIEMBRE2021!Q185</f>
        <v>5598103</v>
      </c>
      <c r="P185" s="134">
        <f>P186</f>
        <v>6246503</v>
      </c>
      <c r="Q185" s="29">
        <f t="shared" si="22"/>
        <v>11844606</v>
      </c>
      <c r="R185" s="35">
        <f t="shared" si="17"/>
        <v>20920687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25404784</v>
      </c>
      <c r="H186" s="65">
        <f t="shared" si="19"/>
        <v>46989487</v>
      </c>
      <c r="I186" s="29">
        <f>+SEPTIEMBRE2021!K186</f>
        <v>26068800</v>
      </c>
      <c r="J186" s="134">
        <f>+J187</f>
        <v>0</v>
      </c>
      <c r="K186" s="29">
        <f t="shared" si="20"/>
        <v>26068800</v>
      </c>
      <c r="L186" s="29">
        <f>+SEPTIEMBRE2021!N186</f>
        <v>5598103</v>
      </c>
      <c r="M186" s="134">
        <f>+M187</f>
        <v>6246503</v>
      </c>
      <c r="N186" s="29">
        <f t="shared" si="21"/>
        <v>11844606</v>
      </c>
      <c r="O186" s="29">
        <f>+SEPTIEMBRE2021!Q186</f>
        <v>5598103</v>
      </c>
      <c r="P186" s="134">
        <f>+P187</f>
        <v>6246503</v>
      </c>
      <c r="Q186" s="29">
        <f t="shared" si="22"/>
        <v>11844606</v>
      </c>
      <c r="R186" s="35">
        <f t="shared" si="17"/>
        <v>20920687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f>6000000+19404784</f>
        <v>25404784</v>
      </c>
      <c r="H187" s="64">
        <f t="shared" si="19"/>
        <v>46989487</v>
      </c>
      <c r="I187" s="38">
        <f>+SEPTIEMBRE2021!K187</f>
        <v>26068800</v>
      </c>
      <c r="J187" s="135"/>
      <c r="K187" s="38">
        <f t="shared" si="20"/>
        <v>26068800</v>
      </c>
      <c r="L187" s="38">
        <f>+SEPTIEMBRE2021!N187</f>
        <v>5598103</v>
      </c>
      <c r="M187" s="135">
        <v>6246503</v>
      </c>
      <c r="N187" s="38">
        <f t="shared" si="21"/>
        <v>11844606</v>
      </c>
      <c r="O187" s="38">
        <f>+SEPTIEMBRE2021!Q187</f>
        <v>5598103</v>
      </c>
      <c r="P187" s="135">
        <v>6246503</v>
      </c>
      <c r="Q187" s="38">
        <f t="shared" si="22"/>
        <v>11844606</v>
      </c>
      <c r="R187" s="39">
        <f t="shared" si="17"/>
        <v>20920687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2000000</v>
      </c>
      <c r="F188" s="29">
        <f>+F189+F195</f>
        <v>0</v>
      </c>
      <c r="G188" s="29">
        <f>+G189+G195</f>
        <v>3030500</v>
      </c>
      <c r="H188" s="65">
        <f t="shared" si="19"/>
        <v>239858500</v>
      </c>
      <c r="I188" s="29">
        <f>+SEPTIEMBRE2021!K188</f>
        <v>148916880</v>
      </c>
      <c r="J188" s="134">
        <f>+J189+J195</f>
        <v>6000000</v>
      </c>
      <c r="K188" s="29">
        <f t="shared" si="20"/>
        <v>154916880</v>
      </c>
      <c r="L188" s="29">
        <f>+SEPTIEMBRE2021!N188</f>
        <v>126191372</v>
      </c>
      <c r="M188" s="134">
        <f>+M189+M195</f>
        <v>18633035</v>
      </c>
      <c r="N188" s="29">
        <f t="shared" si="21"/>
        <v>144824407</v>
      </c>
      <c r="O188" s="29">
        <f>+SEPTIEMBRE2021!Q188</f>
        <v>126191372</v>
      </c>
      <c r="P188" s="134">
        <f>+P189+P195</f>
        <v>18633035</v>
      </c>
      <c r="Q188" s="29">
        <f t="shared" si="22"/>
        <v>144824407</v>
      </c>
      <c r="R188" s="35">
        <f t="shared" si="17"/>
        <v>84941620</v>
      </c>
      <c r="S188" s="36">
        <f t="shared" si="18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2000000</v>
      </c>
      <c r="F189" s="38">
        <f>SUM(F190:F194)</f>
        <v>0</v>
      </c>
      <c r="G189" s="38">
        <f>SUM(G190:G194)</f>
        <v>3030500</v>
      </c>
      <c r="H189" s="64">
        <f t="shared" si="19"/>
        <v>239858500</v>
      </c>
      <c r="I189" s="38">
        <f>+SEPTIEMBRE2021!K189</f>
        <v>148916880</v>
      </c>
      <c r="J189" s="135">
        <f>SUM(J190:J194)</f>
        <v>6000000</v>
      </c>
      <c r="K189" s="38">
        <f t="shared" si="20"/>
        <v>154916880</v>
      </c>
      <c r="L189" s="38">
        <f>+SEPTIEMBRE2021!N189</f>
        <v>126191372</v>
      </c>
      <c r="M189" s="135">
        <f>SUM(M190:M194)</f>
        <v>18633035</v>
      </c>
      <c r="N189" s="38">
        <f t="shared" si="21"/>
        <v>144824407</v>
      </c>
      <c r="O189" s="38">
        <f>+SEPTIEMBRE2021!Q189</f>
        <v>126191372</v>
      </c>
      <c r="P189" s="135">
        <f>SUM(P190:P194)</f>
        <v>18633035</v>
      </c>
      <c r="Q189" s="38">
        <f t="shared" si="22"/>
        <v>144824407</v>
      </c>
      <c r="R189" s="39">
        <f t="shared" si="17"/>
        <v>84941620</v>
      </c>
      <c r="S189" s="40">
        <f t="shared" si="18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+SEPTIEMBRE2021!K190</f>
        <v>69963065</v>
      </c>
      <c r="J190" s="135"/>
      <c r="K190" s="38">
        <f t="shared" si="20"/>
        <v>69963065</v>
      </c>
      <c r="L190" s="38">
        <f>+SEPTIEMBRE2021!N190</f>
        <v>67299031</v>
      </c>
      <c r="M190" s="135">
        <v>2366744</v>
      </c>
      <c r="N190" s="38">
        <f t="shared" si="21"/>
        <v>69665775</v>
      </c>
      <c r="O190" s="38">
        <f>+SEPTIEMBRE2021!Q190</f>
        <v>67299031</v>
      </c>
      <c r="P190" s="135">
        <v>2366744</v>
      </c>
      <c r="Q190" s="38">
        <f t="shared" si="22"/>
        <v>69665775</v>
      </c>
      <c r="R190" s="39">
        <f t="shared" si="17"/>
        <v>41036935</v>
      </c>
      <c r="S190" s="40">
        <f t="shared" si="18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f>1030500+2000000</f>
        <v>3030500</v>
      </c>
      <c r="H191" s="64">
        <f t="shared" si="19"/>
        <v>86969500</v>
      </c>
      <c r="I191" s="38">
        <f>+SEPTIEMBRE2021!K191</f>
        <v>52574000</v>
      </c>
      <c r="J191" s="135">
        <v>6000000</v>
      </c>
      <c r="K191" s="38">
        <f t="shared" si="20"/>
        <v>58574000</v>
      </c>
      <c r="L191" s="38">
        <f>+SEPTIEMBRE2021!N191</f>
        <v>38062278</v>
      </c>
      <c r="M191" s="135">
        <v>10721384</v>
      </c>
      <c r="N191" s="38">
        <f t="shared" si="21"/>
        <v>48783662</v>
      </c>
      <c r="O191" s="38">
        <f>+SEPTIEMBRE2021!Q191</f>
        <v>38062278</v>
      </c>
      <c r="P191" s="135">
        <v>10721384</v>
      </c>
      <c r="Q191" s="38">
        <f t="shared" si="22"/>
        <v>48783662</v>
      </c>
      <c r="R191" s="39">
        <f t="shared" si="17"/>
        <v>28395500</v>
      </c>
      <c r="S191" s="40">
        <f t="shared" si="18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>
        <v>2000000</v>
      </c>
      <c r="F192" s="38"/>
      <c r="G192" s="38"/>
      <c r="H192" s="64">
        <f t="shared" si="19"/>
        <v>41889000</v>
      </c>
      <c r="I192" s="38">
        <f>+SEPTIEMBRE2021!K192</f>
        <v>26379815</v>
      </c>
      <c r="J192" s="135"/>
      <c r="K192" s="38">
        <f t="shared" si="20"/>
        <v>26379815</v>
      </c>
      <c r="L192" s="38">
        <f>+SEPTIEMBRE2021!N192</f>
        <v>20830063</v>
      </c>
      <c r="M192" s="135">
        <v>5544907</v>
      </c>
      <c r="N192" s="38">
        <f t="shared" si="21"/>
        <v>26374970</v>
      </c>
      <c r="O192" s="38">
        <f>+SEPTIEMBRE2021!Q192</f>
        <v>20830063</v>
      </c>
      <c r="P192" s="135">
        <v>5544907</v>
      </c>
      <c r="Q192" s="38">
        <f t="shared" si="22"/>
        <v>26374970</v>
      </c>
      <c r="R192" s="39">
        <f t="shared" si="17"/>
        <v>15509185</v>
      </c>
      <c r="S192" s="40">
        <f t="shared" si="18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+SEPTIEMBRE2021!K193</f>
        <v>0</v>
      </c>
      <c r="J193" s="135"/>
      <c r="K193" s="38">
        <f t="shared" si="20"/>
        <v>0</v>
      </c>
      <c r="L193" s="38">
        <f>+SEPTIEMBRE2021!N193</f>
        <v>0</v>
      </c>
      <c r="M193" s="135"/>
      <c r="N193" s="38">
        <f t="shared" si="21"/>
        <v>0</v>
      </c>
      <c r="O193" s="38">
        <f>+SEPTIEMBRE2021!Q193</f>
        <v>0</v>
      </c>
      <c r="P193" s="135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+SEPTIEMBRE2021!K194</f>
        <v>0</v>
      </c>
      <c r="J194" s="135"/>
      <c r="K194" s="38">
        <f t="shared" si="20"/>
        <v>0</v>
      </c>
      <c r="L194" s="38">
        <f>+SEPTIEMBRE2021!N194</f>
        <v>0</v>
      </c>
      <c r="M194" s="135"/>
      <c r="N194" s="38">
        <f t="shared" si="21"/>
        <v>0</v>
      </c>
      <c r="O194" s="38">
        <f>+SEPTIEMBRE2021!Q194</f>
        <v>0</v>
      </c>
      <c r="P194" s="135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+SEPTIEMBRE2021!K195</f>
        <v>0</v>
      </c>
      <c r="J195" s="135">
        <f>+J196</f>
        <v>0</v>
      </c>
      <c r="K195" s="38">
        <f t="shared" si="20"/>
        <v>0</v>
      </c>
      <c r="L195" s="38">
        <f>+SEPTIEMBRE2021!N195</f>
        <v>0</v>
      </c>
      <c r="M195" s="135">
        <f>+M196</f>
        <v>0</v>
      </c>
      <c r="N195" s="38">
        <f t="shared" si="21"/>
        <v>0</v>
      </c>
      <c r="O195" s="38">
        <f>+SEPTIEMBRE2021!Q195</f>
        <v>0</v>
      </c>
      <c r="P195" s="135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+SEPTIEMBRE2021!K196</f>
        <v>0</v>
      </c>
      <c r="J196" s="135"/>
      <c r="K196" s="38">
        <f t="shared" si="20"/>
        <v>0</v>
      </c>
      <c r="L196" s="38">
        <f>+SEPTIEMBRE2021!N196</f>
        <v>0</v>
      </c>
      <c r="M196" s="135"/>
      <c r="N196" s="38">
        <f t="shared" si="21"/>
        <v>0</v>
      </c>
      <c r="O196" s="38">
        <f>+SEPTIEMBRE2021!Q196</f>
        <v>0</v>
      </c>
      <c r="P196" s="135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+SEPTIEMBRE2021!K197</f>
        <v>0</v>
      </c>
      <c r="J197" s="134">
        <f>+J198+J201</f>
        <v>0</v>
      </c>
      <c r="K197" s="29">
        <f t="shared" si="20"/>
        <v>0</v>
      </c>
      <c r="L197" s="29">
        <f>+SEPTIEMBRE2021!N197</f>
        <v>0</v>
      </c>
      <c r="M197" s="134">
        <f>+M198+M201</f>
        <v>0</v>
      </c>
      <c r="N197" s="29">
        <f t="shared" si="21"/>
        <v>0</v>
      </c>
      <c r="O197" s="29">
        <f>+SEPTIEMBRE2021!Q197</f>
        <v>0</v>
      </c>
      <c r="P197" s="134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+SEPTIEMBRE2021!K198</f>
        <v>0</v>
      </c>
      <c r="J198" s="134">
        <f>+J199+J200</f>
        <v>0</v>
      </c>
      <c r="K198" s="29">
        <f t="shared" si="20"/>
        <v>0</v>
      </c>
      <c r="L198" s="29">
        <f>+SEPTIEMBRE2021!N198</f>
        <v>0</v>
      </c>
      <c r="M198" s="134">
        <f>+M199+M200</f>
        <v>0</v>
      </c>
      <c r="N198" s="29">
        <f t="shared" si="21"/>
        <v>0</v>
      </c>
      <c r="O198" s="29">
        <f>+SEPTIEMBRE2021!Q198</f>
        <v>0</v>
      </c>
      <c r="P198" s="134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+SEPTIEMBRE2021!K199</f>
        <v>0</v>
      </c>
      <c r="J199" s="135"/>
      <c r="K199" s="38">
        <f t="shared" si="20"/>
        <v>0</v>
      </c>
      <c r="L199" s="38">
        <f>+SEPTIEMBRE2021!N199</f>
        <v>0</v>
      </c>
      <c r="M199" s="135"/>
      <c r="N199" s="38">
        <f t="shared" si="21"/>
        <v>0</v>
      </c>
      <c r="O199" s="38">
        <f>+SEPTIEMBRE2021!Q199</f>
        <v>0</v>
      </c>
      <c r="P199" s="135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+SEPTIEMBRE2021!K200</f>
        <v>0</v>
      </c>
      <c r="J200" s="135"/>
      <c r="K200" s="38">
        <f t="shared" si="20"/>
        <v>0</v>
      </c>
      <c r="L200" s="38">
        <f>+SEPTIEMBRE2021!N200</f>
        <v>0</v>
      </c>
      <c r="M200" s="135"/>
      <c r="N200" s="38">
        <f t="shared" si="21"/>
        <v>0</v>
      </c>
      <c r="O200" s="38">
        <f>+SEPTIEMBRE2021!Q200</f>
        <v>0</v>
      </c>
      <c r="P200" s="135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+SEPTIEMBRE2021!K201</f>
        <v>0</v>
      </c>
      <c r="J201" s="134">
        <f>+J202+J203</f>
        <v>0</v>
      </c>
      <c r="K201" s="29">
        <f t="shared" si="20"/>
        <v>0</v>
      </c>
      <c r="L201" s="29">
        <f>+SEPTIEMBRE2021!N201</f>
        <v>0</v>
      </c>
      <c r="M201" s="134">
        <f>+M202+M203</f>
        <v>0</v>
      </c>
      <c r="N201" s="29">
        <f t="shared" si="21"/>
        <v>0</v>
      </c>
      <c r="O201" s="29">
        <f>+SEPTIEMBRE2021!Q201</f>
        <v>0</v>
      </c>
      <c r="P201" s="134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+SEPTIEMBRE2021!K202</f>
        <v>0</v>
      </c>
      <c r="J202" s="135"/>
      <c r="K202" s="38">
        <f t="shared" si="20"/>
        <v>0</v>
      </c>
      <c r="L202" s="38">
        <f>+SEPTIEMBRE2021!N202</f>
        <v>0</v>
      </c>
      <c r="M202" s="135"/>
      <c r="N202" s="38">
        <f t="shared" si="21"/>
        <v>0</v>
      </c>
      <c r="O202" s="38">
        <f>+SEPTIEMBRE2021!Q202</f>
        <v>0</v>
      </c>
      <c r="P202" s="135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+SEPTIEMBRE2021!K203</f>
        <v>0</v>
      </c>
      <c r="J203" s="135"/>
      <c r="K203" s="38">
        <f t="shared" si="20"/>
        <v>0</v>
      </c>
      <c r="L203" s="38">
        <f>+SEPTIEMBRE2021!N203</f>
        <v>0</v>
      </c>
      <c r="M203" s="135"/>
      <c r="N203" s="38">
        <f t="shared" si="21"/>
        <v>0</v>
      </c>
      <c r="O203" s="38">
        <f>+SEPTIEMBRE2021!Q203</f>
        <v>0</v>
      </c>
      <c r="P203" s="135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0</v>
      </c>
      <c r="I204" s="29">
        <f>+SEPTIEMBRE2021!K204</f>
        <v>0</v>
      </c>
      <c r="J204" s="134">
        <f>J205+J208</f>
        <v>0</v>
      </c>
      <c r="K204" s="29">
        <f t="shared" si="20"/>
        <v>0</v>
      </c>
      <c r="L204" s="29">
        <f>+SEPTIEMBRE2021!N204</f>
        <v>0</v>
      </c>
      <c r="M204" s="134">
        <f>M205+M208</f>
        <v>0</v>
      </c>
      <c r="N204" s="29">
        <f t="shared" si="21"/>
        <v>0</v>
      </c>
      <c r="O204" s="29">
        <f>+SEPTIEMBRE2021!Q204</f>
        <v>0</v>
      </c>
      <c r="P204" s="134">
        <f>P205+P208</f>
        <v>0</v>
      </c>
      <c r="Q204" s="29">
        <f t="shared" si="22"/>
        <v>0</v>
      </c>
      <c r="R204" s="35">
        <f t="shared" si="17"/>
        <v>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0</v>
      </c>
      <c r="I205" s="29">
        <f>+SEPTIEMBRE2021!K205</f>
        <v>0</v>
      </c>
      <c r="J205" s="134">
        <f>+J206</f>
        <v>0</v>
      </c>
      <c r="K205" s="29">
        <f t="shared" si="20"/>
        <v>0</v>
      </c>
      <c r="L205" s="29">
        <f>+SEPTIEMBRE2021!N205</f>
        <v>0</v>
      </c>
      <c r="M205" s="134">
        <f>+M206</f>
        <v>0</v>
      </c>
      <c r="N205" s="29">
        <f t="shared" si="21"/>
        <v>0</v>
      </c>
      <c r="O205" s="29">
        <f>+SEPTIEMBRE2021!Q205</f>
        <v>0</v>
      </c>
      <c r="P205" s="134">
        <f>+P206</f>
        <v>0</v>
      </c>
      <c r="Q205" s="29">
        <f t="shared" si="22"/>
        <v>0</v>
      </c>
      <c r="R205" s="35">
        <f t="shared" si="17"/>
        <v>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0</v>
      </c>
      <c r="I206" s="29">
        <f>+SEPTIEMBRE2021!K206</f>
        <v>0</v>
      </c>
      <c r="J206" s="134">
        <f>+J207</f>
        <v>0</v>
      </c>
      <c r="K206" s="29">
        <f t="shared" si="20"/>
        <v>0</v>
      </c>
      <c r="L206" s="29">
        <f>+SEPTIEMBRE2021!N206</f>
        <v>0</v>
      </c>
      <c r="M206" s="134">
        <f>+M207</f>
        <v>0</v>
      </c>
      <c r="N206" s="29">
        <f t="shared" si="21"/>
        <v>0</v>
      </c>
      <c r="O206" s="29">
        <f>+SEPTIEMBRE2021!Q206</f>
        <v>0</v>
      </c>
      <c r="P206" s="134">
        <f>+P207</f>
        <v>0</v>
      </c>
      <c r="Q206" s="29">
        <f t="shared" si="22"/>
        <v>0</v>
      </c>
      <c r="R206" s="35">
        <f t="shared" ref="R206:R226" si="24">+H206-K206</f>
        <v>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0</v>
      </c>
      <c r="I207" s="38">
        <f>+SEPTIEMBRE2021!K207</f>
        <v>0</v>
      </c>
      <c r="J207" s="135">
        <v>0</v>
      </c>
      <c r="K207" s="38">
        <f t="shared" ref="K207:K226" si="27">+I207+J207</f>
        <v>0</v>
      </c>
      <c r="L207" s="38">
        <f>+SEPTIEMBRE2021!N207</f>
        <v>0</v>
      </c>
      <c r="M207" s="135">
        <v>0</v>
      </c>
      <c r="N207" s="38">
        <f t="shared" ref="N207:N226" si="28">+L207+M207</f>
        <v>0</v>
      </c>
      <c r="O207" s="38">
        <f>+SEPTIEMBRE2021!Q207</f>
        <v>0</v>
      </c>
      <c r="P207" s="135">
        <v>0</v>
      </c>
      <c r="Q207" s="38">
        <f t="shared" ref="Q207:Q226" si="29">+O207+P207</f>
        <v>0</v>
      </c>
      <c r="R207" s="39">
        <f t="shared" si="24"/>
        <v>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+SEPTIEMBRE2021!K208</f>
        <v>0</v>
      </c>
      <c r="J208" s="134">
        <f>+J209</f>
        <v>0</v>
      </c>
      <c r="K208" s="29">
        <f t="shared" si="27"/>
        <v>0</v>
      </c>
      <c r="L208" s="29">
        <f>+SEPTIEMBRE2021!N208</f>
        <v>0</v>
      </c>
      <c r="M208" s="134">
        <f>+M209</f>
        <v>0</v>
      </c>
      <c r="N208" s="29">
        <f t="shared" si="28"/>
        <v>0</v>
      </c>
      <c r="O208" s="29">
        <f>+SEPTIEMBRE2021!Q208</f>
        <v>0</v>
      </c>
      <c r="P208" s="134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+SEPTIEMBRE2021!K209</f>
        <v>0</v>
      </c>
      <c r="J209" s="135"/>
      <c r="K209" s="38">
        <f t="shared" si="27"/>
        <v>0</v>
      </c>
      <c r="L209" s="38">
        <f>+SEPTIEMBRE2021!N209</f>
        <v>0</v>
      </c>
      <c r="M209" s="135"/>
      <c r="N209" s="38">
        <f t="shared" si="28"/>
        <v>0</v>
      </c>
      <c r="O209" s="38">
        <f>+SEPTIEMBRE2021!Q209</f>
        <v>0</v>
      </c>
      <c r="P209" s="135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+SEPTIEMBRE2021!K210</f>
        <v>45130705</v>
      </c>
      <c r="J210" s="134">
        <f>+J211+J215+J219+J222+J225</f>
        <v>0</v>
      </c>
      <c r="K210" s="29">
        <f t="shared" si="27"/>
        <v>45130705</v>
      </c>
      <c r="L210" s="29">
        <f>+SEPTIEMBRE2021!N210</f>
        <v>45130705</v>
      </c>
      <c r="M210" s="134">
        <f>+M211+M215+M219+M222+M225</f>
        <v>0</v>
      </c>
      <c r="N210" s="29">
        <f t="shared" si="28"/>
        <v>45130705</v>
      </c>
      <c r="O210" s="29">
        <f>+SEPTIEMBRE2021!Q210</f>
        <v>44860055</v>
      </c>
      <c r="P210" s="134">
        <f>+P211+P215+P219+P222+P225</f>
        <v>0</v>
      </c>
      <c r="Q210" s="29">
        <f t="shared" si="29"/>
        <v>44860055</v>
      </c>
      <c r="R210" s="35">
        <f t="shared" si="24"/>
        <v>0</v>
      </c>
      <c r="S210" s="36">
        <f t="shared" si="25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+SEPTIEMBRE2021!K211</f>
        <v>30970205</v>
      </c>
      <c r="J211" s="134">
        <f>+J212+J213+J214</f>
        <v>0</v>
      </c>
      <c r="K211" s="29">
        <f t="shared" si="27"/>
        <v>30970205</v>
      </c>
      <c r="L211" s="29">
        <f>+SEPTIEMBRE2021!N211</f>
        <v>30970205</v>
      </c>
      <c r="M211" s="134">
        <f>+M212+M213+M214</f>
        <v>0</v>
      </c>
      <c r="N211" s="29">
        <f t="shared" si="28"/>
        <v>30970205</v>
      </c>
      <c r="O211" s="29">
        <f>+SEPTIEMBRE2021!Q211</f>
        <v>30699555</v>
      </c>
      <c r="P211" s="134">
        <f>+P212+P213+P214</f>
        <v>0</v>
      </c>
      <c r="Q211" s="29">
        <f t="shared" si="29"/>
        <v>30699555</v>
      </c>
      <c r="R211" s="35">
        <f t="shared" si="24"/>
        <v>0</v>
      </c>
      <c r="S211" s="36">
        <f t="shared" si="25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+SEPTIEMBRE2021!K212</f>
        <v>11024782</v>
      </c>
      <c r="J212" s="135"/>
      <c r="K212" s="38">
        <f t="shared" si="27"/>
        <v>11024782</v>
      </c>
      <c r="L212" s="38">
        <f>+SEPTIEMBRE2021!N212</f>
        <v>11024782</v>
      </c>
      <c r="M212" s="135"/>
      <c r="N212" s="38">
        <f t="shared" si="28"/>
        <v>11024782</v>
      </c>
      <c r="O212" s="38">
        <f>+SEPTIEMBRE2021!Q212</f>
        <v>11024782</v>
      </c>
      <c r="P212" s="135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+SEPTIEMBRE2021!K213</f>
        <v>7350000</v>
      </c>
      <c r="J213" s="135"/>
      <c r="K213" s="38">
        <f t="shared" si="27"/>
        <v>7350000</v>
      </c>
      <c r="L213" s="38">
        <f>+SEPTIEMBRE2021!N213</f>
        <v>7350000</v>
      </c>
      <c r="M213" s="135"/>
      <c r="N213" s="38">
        <f t="shared" si="28"/>
        <v>7350000</v>
      </c>
      <c r="O213" s="38">
        <f>+SEPTIEMBRE2021!Q213</f>
        <v>7350000</v>
      </c>
      <c r="P213" s="135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+SEPTIEMBRE2021!K214</f>
        <v>12595423</v>
      </c>
      <c r="J214" s="135"/>
      <c r="K214" s="38">
        <f t="shared" si="27"/>
        <v>12595423</v>
      </c>
      <c r="L214" s="38">
        <f>+SEPTIEMBRE2021!N214</f>
        <v>12595423</v>
      </c>
      <c r="M214" s="135"/>
      <c r="N214" s="38">
        <f t="shared" si="28"/>
        <v>12595423</v>
      </c>
      <c r="O214" s="38">
        <f>+SEPTIEMBRE2021!Q214</f>
        <v>12324773</v>
      </c>
      <c r="P214" s="135"/>
      <c r="Q214" s="38">
        <f t="shared" si="29"/>
        <v>12324773</v>
      </c>
      <c r="R214" s="39">
        <f t="shared" si="24"/>
        <v>0</v>
      </c>
      <c r="S214" s="40">
        <f t="shared" si="25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+SEPTIEMBRE2021!K215</f>
        <v>14160500</v>
      </c>
      <c r="J215" s="134">
        <f>+J216+J217+J218</f>
        <v>0</v>
      </c>
      <c r="K215" s="29">
        <f t="shared" si="27"/>
        <v>14160500</v>
      </c>
      <c r="L215" s="29">
        <f>+SEPTIEMBRE2021!N215</f>
        <v>14160500</v>
      </c>
      <c r="M215" s="134">
        <f>+M216+M217+M218</f>
        <v>0</v>
      </c>
      <c r="N215" s="29">
        <f t="shared" si="28"/>
        <v>14160500</v>
      </c>
      <c r="O215" s="29">
        <f>+SEPTIEMBRE2021!Q215</f>
        <v>14160500</v>
      </c>
      <c r="P215" s="134">
        <f>+P216+P217+P218</f>
        <v>0</v>
      </c>
      <c r="Q215" s="29">
        <f t="shared" si="29"/>
        <v>14160500</v>
      </c>
      <c r="R215" s="35">
        <f t="shared" si="24"/>
        <v>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+SEPTIEMBRE2021!K216</f>
        <v>0</v>
      </c>
      <c r="J216" s="135"/>
      <c r="K216" s="38">
        <f t="shared" si="27"/>
        <v>0</v>
      </c>
      <c r="L216" s="38">
        <f>+SEPTIEMBRE2021!N216</f>
        <v>0</v>
      </c>
      <c r="M216" s="135"/>
      <c r="N216" s="38">
        <f t="shared" si="28"/>
        <v>0</v>
      </c>
      <c r="O216" s="38">
        <f>+SEPTIEMBRE2021!Q216</f>
        <v>0</v>
      </c>
      <c r="P216" s="135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+SEPTIEMBRE2021!K217</f>
        <v>14160500</v>
      </c>
      <c r="J217" s="135"/>
      <c r="K217" s="38">
        <f t="shared" si="27"/>
        <v>14160500</v>
      </c>
      <c r="L217" s="38">
        <f>+SEPTIEMBRE2021!N217</f>
        <v>14160500</v>
      </c>
      <c r="M217" s="135"/>
      <c r="N217" s="38">
        <f t="shared" si="28"/>
        <v>14160500</v>
      </c>
      <c r="O217" s="38">
        <f>+SEPTIEMBRE2021!Q217</f>
        <v>14160500</v>
      </c>
      <c r="P217" s="135"/>
      <c r="Q217" s="38">
        <f t="shared" si="29"/>
        <v>14160500</v>
      </c>
      <c r="R217" s="39">
        <f t="shared" si="24"/>
        <v>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+SEPTIEMBRE2021!K218</f>
        <v>0</v>
      </c>
      <c r="J218" s="135">
        <v>0</v>
      </c>
      <c r="K218" s="38">
        <f t="shared" si="27"/>
        <v>0</v>
      </c>
      <c r="L218" s="38">
        <f>+SEPTIEMBRE2021!N218</f>
        <v>0</v>
      </c>
      <c r="M218" s="135">
        <v>0</v>
      </c>
      <c r="N218" s="38">
        <f t="shared" si="28"/>
        <v>0</v>
      </c>
      <c r="O218" s="38">
        <f>+SEPTIEMBRE2021!Q218</f>
        <v>0</v>
      </c>
      <c r="P218" s="135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+SEPTIEMBRE2021!K219</f>
        <v>0</v>
      </c>
      <c r="J219" s="134">
        <f>+J220+J221</f>
        <v>0</v>
      </c>
      <c r="K219" s="29">
        <f t="shared" si="27"/>
        <v>0</v>
      </c>
      <c r="L219" s="29">
        <f>+SEPTIEMBRE2021!N219</f>
        <v>0</v>
      </c>
      <c r="M219" s="134">
        <f>+M220+M221</f>
        <v>0</v>
      </c>
      <c r="N219" s="29">
        <f t="shared" si="28"/>
        <v>0</v>
      </c>
      <c r="O219" s="29">
        <f>+SEPTIEMBRE2021!Q219</f>
        <v>0</v>
      </c>
      <c r="P219" s="134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+SEPTIEMBRE2021!K220</f>
        <v>0</v>
      </c>
      <c r="J220" s="135">
        <v>0</v>
      </c>
      <c r="K220" s="38">
        <f t="shared" si="27"/>
        <v>0</v>
      </c>
      <c r="L220" s="38">
        <f>+SEPTIEMBRE2021!N220</f>
        <v>0</v>
      </c>
      <c r="M220" s="135">
        <v>0</v>
      </c>
      <c r="N220" s="38">
        <f t="shared" si="28"/>
        <v>0</v>
      </c>
      <c r="O220" s="38">
        <f>+SEPTIEMBRE2021!Q220</f>
        <v>0</v>
      </c>
      <c r="P220" s="135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+SEPTIEMBRE2021!K221</f>
        <v>0</v>
      </c>
      <c r="J221" s="135">
        <v>0</v>
      </c>
      <c r="K221" s="38">
        <f t="shared" si="27"/>
        <v>0</v>
      </c>
      <c r="L221" s="38">
        <f>+SEPTIEMBRE2021!N221</f>
        <v>0</v>
      </c>
      <c r="M221" s="135">
        <v>0</v>
      </c>
      <c r="N221" s="38">
        <f t="shared" si="28"/>
        <v>0</v>
      </c>
      <c r="O221" s="38">
        <f>+SEPTIEMBRE2021!Q221</f>
        <v>0</v>
      </c>
      <c r="P221" s="135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+SEPTIEMBRE2021!K222</f>
        <v>0</v>
      </c>
      <c r="J222" s="134">
        <f>+J223+J224</f>
        <v>0</v>
      </c>
      <c r="K222" s="29">
        <f t="shared" si="27"/>
        <v>0</v>
      </c>
      <c r="L222" s="29">
        <f>+SEPTIEMBRE2021!N222</f>
        <v>0</v>
      </c>
      <c r="M222" s="134">
        <f>+M223+M224</f>
        <v>0</v>
      </c>
      <c r="N222" s="29">
        <f t="shared" si="28"/>
        <v>0</v>
      </c>
      <c r="O222" s="29">
        <f>+SEPTIEMBRE2021!Q222</f>
        <v>0</v>
      </c>
      <c r="P222" s="134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+SEPTIEMBRE2021!K223</f>
        <v>0</v>
      </c>
      <c r="J223" s="135">
        <v>0</v>
      </c>
      <c r="K223" s="38">
        <f t="shared" si="27"/>
        <v>0</v>
      </c>
      <c r="L223" s="38">
        <f>+SEPTIEMBRE2021!N223</f>
        <v>0</v>
      </c>
      <c r="M223" s="135">
        <v>0</v>
      </c>
      <c r="N223" s="38">
        <f t="shared" si="28"/>
        <v>0</v>
      </c>
      <c r="O223" s="38">
        <f>+SEPTIEMBRE2021!Q223</f>
        <v>0</v>
      </c>
      <c r="P223" s="135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+SEPTIEMBRE2021!K224</f>
        <v>0</v>
      </c>
      <c r="J224" s="135">
        <v>0</v>
      </c>
      <c r="K224" s="38">
        <f t="shared" si="27"/>
        <v>0</v>
      </c>
      <c r="L224" s="38">
        <f>+SEPTIEMBRE2021!N224</f>
        <v>0</v>
      </c>
      <c r="M224" s="135">
        <v>0</v>
      </c>
      <c r="N224" s="38">
        <f t="shared" si="28"/>
        <v>0</v>
      </c>
      <c r="O224" s="38">
        <f>+SEPTIEMBRE2021!Q224</f>
        <v>0</v>
      </c>
      <c r="P224" s="135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+SEPTIEMBRE2021!K225</f>
        <v>0</v>
      </c>
      <c r="J225" s="134">
        <v>0</v>
      </c>
      <c r="K225" s="29">
        <f t="shared" si="27"/>
        <v>0</v>
      </c>
      <c r="L225" s="41">
        <f>+SEPTIEMBRE2021!N225</f>
        <v>0</v>
      </c>
      <c r="M225" s="134">
        <v>0</v>
      </c>
      <c r="N225" s="29">
        <f t="shared" si="28"/>
        <v>0</v>
      </c>
      <c r="O225" s="41">
        <f>+SEPTIEMBRE2021!Q225</f>
        <v>0</v>
      </c>
      <c r="P225" s="134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864697694.96000004</v>
      </c>
      <c r="E226" s="44">
        <f>+E12+E184+E197+E204+E210</f>
        <v>113602422</v>
      </c>
      <c r="F226" s="44">
        <f>+F12+F184+F197+F204+F210</f>
        <v>0</v>
      </c>
      <c r="G226" s="44">
        <f>+G12+G184+G197+G204+G210</f>
        <v>113602422</v>
      </c>
      <c r="H226" s="75">
        <f>+C226+D226+E226-F226-G226</f>
        <v>2440794361.96</v>
      </c>
      <c r="I226" s="41">
        <f>+SEPTIEMBRE2021!K226</f>
        <v>2007674118.3000002</v>
      </c>
      <c r="J226" s="137">
        <f>+J12+J184+J197+J204+J210</f>
        <v>73318300.569999993</v>
      </c>
      <c r="K226" s="44">
        <f t="shared" si="27"/>
        <v>2080992418.8700001</v>
      </c>
      <c r="L226" s="41">
        <f>+SEPTIEMBRE2021!N226</f>
        <v>1450277921.3500001</v>
      </c>
      <c r="M226" s="137">
        <f>+M12+M184+M197+M204+M210</f>
        <v>179437036.56999999</v>
      </c>
      <c r="N226" s="44">
        <f t="shared" si="28"/>
        <v>1629714957.9200001</v>
      </c>
      <c r="O226" s="41">
        <f>+SEPTIEMBRE2021!Q226</f>
        <v>1345335540.3</v>
      </c>
      <c r="P226" s="137">
        <f>+P12+P184+P197+P204+P210</f>
        <v>192195224.56999999</v>
      </c>
      <c r="Q226" s="44">
        <f t="shared" si="29"/>
        <v>1537530764.8699999</v>
      </c>
      <c r="R226" s="81">
        <f t="shared" si="24"/>
        <v>359801943.08999991</v>
      </c>
      <c r="S226" s="45">
        <f t="shared" si="25"/>
        <v>92184193.050000191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138"/>
      <c r="K227" s="47"/>
      <c r="L227" s="47"/>
      <c r="M227" s="138"/>
      <c r="N227" s="47"/>
      <c r="O227" s="47"/>
      <c r="P227" s="138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29"/>
      <c r="K228" s="10"/>
      <c r="L228" s="9"/>
      <c r="M228" s="129"/>
      <c r="N228" s="10"/>
      <c r="O228" s="10"/>
      <c r="P228" s="129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29"/>
      <c r="K229" s="10"/>
      <c r="L229" s="9"/>
      <c r="M229" s="129"/>
      <c r="N229" s="10"/>
      <c r="O229" s="9"/>
      <c r="P229" s="129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139"/>
      <c r="K230" s="9"/>
      <c r="L230" s="9"/>
      <c r="M230" s="139"/>
      <c r="N230" s="9"/>
      <c r="O230" s="9"/>
      <c r="P230" s="140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140"/>
      <c r="K231" s="9"/>
      <c r="L231" s="9"/>
      <c r="M231" s="140"/>
      <c r="N231" s="9"/>
      <c r="O231" s="9"/>
      <c r="P231" s="140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140"/>
      <c r="K232" s="9"/>
      <c r="L232" s="9"/>
      <c r="M232" s="142"/>
      <c r="N232" s="55"/>
      <c r="O232" s="55"/>
      <c r="P232" s="142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140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28" t="s">
        <v>383</v>
      </c>
      <c r="C234" s="9"/>
      <c r="D234" s="9"/>
      <c r="E234" s="9"/>
      <c r="F234" s="9"/>
      <c r="G234" s="9"/>
      <c r="H234" s="72"/>
      <c r="I234" s="9"/>
      <c r="J234" s="140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141"/>
      <c r="K235" s="52"/>
      <c r="L235" s="11"/>
      <c r="M235" s="143"/>
      <c r="N235" s="11"/>
      <c r="O235" s="11"/>
      <c r="P235" s="143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141"/>
      <c r="K236" s="52"/>
      <c r="L236" s="11"/>
      <c r="M236" s="143"/>
      <c r="N236" s="11"/>
      <c r="O236" s="11"/>
      <c r="P236" s="143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141"/>
      <c r="K237" s="52"/>
      <c r="L237" s="11"/>
      <c r="M237" s="143"/>
      <c r="N237" s="11"/>
      <c r="O237" s="11"/>
      <c r="P237" s="143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141"/>
      <c r="K238" s="52"/>
      <c r="L238" s="11"/>
      <c r="M238" s="143"/>
      <c r="N238" s="11"/>
      <c r="O238" s="11"/>
      <c r="P238" s="143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141"/>
      <c r="K239" s="52"/>
      <c r="L239" s="11"/>
      <c r="M239" s="143"/>
      <c r="N239" s="11"/>
      <c r="O239" s="11"/>
      <c r="P239" s="143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141"/>
      <c r="K240" s="52"/>
      <c r="L240" s="11"/>
      <c r="M240" s="143"/>
      <c r="N240" s="11"/>
      <c r="O240" s="11"/>
      <c r="P240" s="143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141"/>
      <c r="K241" s="52"/>
      <c r="L241" s="11"/>
      <c r="M241" s="143"/>
      <c r="N241" s="11"/>
      <c r="O241" s="11"/>
      <c r="P241" s="143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141"/>
      <c r="K242" s="52"/>
      <c r="L242" s="11"/>
      <c r="M242" s="143"/>
      <c r="N242" s="11"/>
      <c r="O242" s="11"/>
      <c r="P242" s="143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141"/>
      <c r="K243" s="52"/>
      <c r="L243" s="11"/>
      <c r="M243" s="143"/>
      <c r="N243" s="11"/>
      <c r="O243" s="11"/>
      <c r="P243" s="143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141"/>
      <c r="K244" s="52"/>
      <c r="L244" s="11"/>
      <c r="M244" s="143"/>
      <c r="N244" s="11"/>
      <c r="O244" s="11"/>
      <c r="P244" s="143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141"/>
      <c r="K245" s="52"/>
      <c r="L245" s="11"/>
      <c r="M245" s="143"/>
      <c r="N245" s="11"/>
      <c r="O245" s="11"/>
      <c r="P245" s="143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141"/>
      <c r="K246" s="52"/>
      <c r="L246" s="11"/>
      <c r="M246" s="143"/>
      <c r="N246" s="11"/>
      <c r="O246" s="11"/>
      <c r="P246" s="143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141"/>
      <c r="K247" s="52"/>
      <c r="L247" s="11"/>
      <c r="M247" s="143"/>
      <c r="N247" s="11"/>
      <c r="O247" s="11"/>
      <c r="P247" s="143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141"/>
      <c r="K248" s="52"/>
      <c r="L248" s="11"/>
      <c r="M248" s="143"/>
      <c r="N248" s="11"/>
      <c r="O248" s="11"/>
      <c r="P248" s="143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141"/>
      <c r="K249" s="52"/>
      <c r="L249" s="11"/>
      <c r="M249" s="143"/>
      <c r="N249" s="11"/>
      <c r="O249" s="11"/>
      <c r="P249" s="143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141"/>
      <c r="K250" s="52"/>
      <c r="L250" s="11"/>
      <c r="M250" s="143"/>
      <c r="N250" s="11"/>
      <c r="O250" s="11"/>
      <c r="P250" s="143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141"/>
      <c r="K251" s="52"/>
      <c r="L251" s="11"/>
      <c r="M251" s="143"/>
      <c r="N251" s="11"/>
      <c r="O251" s="11"/>
      <c r="P251" s="143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377952755905511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opLeftCell="A7" zoomScaleNormal="100" workbookViewId="0">
      <pane xSplit="2" ySplit="4" topLeftCell="F193" activePane="bottomRight" state="frozen"/>
      <selection activeCell="A7" sqref="A7"/>
      <selection pane="topRight" activeCell="C7" sqref="C7"/>
      <selection pane="bottomLeft" activeCell="A11" sqref="A11"/>
      <selection pane="bottomRight" activeCell="P210" sqref="P210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5703125" style="53" customWidth="1"/>
    <col min="4" max="4" width="10.42578125" style="53" customWidth="1"/>
    <col min="5" max="5" width="10.5703125" style="53" customWidth="1"/>
    <col min="6" max="6" width="7.85546875" style="53" customWidth="1"/>
    <col min="7" max="7" width="10.5703125" style="53" customWidth="1"/>
    <col min="8" max="8" width="13.42578125" style="79" bestFit="1" customWidth="1"/>
    <col min="9" max="9" width="12" style="53" customWidth="1"/>
    <col min="10" max="10" width="10.7109375" style="96" bestFit="1" customWidth="1"/>
    <col min="11" max="11" width="12" style="53" bestFit="1" customWidth="1"/>
    <col min="12" max="12" width="11.7109375" style="8" customWidth="1"/>
    <col min="13" max="13" width="10.7109375" style="144" customWidth="1"/>
    <col min="14" max="14" width="12.140625" style="8" customWidth="1"/>
    <col min="15" max="15" width="12" style="8" customWidth="1"/>
    <col min="16" max="16" width="10.85546875" style="144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420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29"/>
      <c r="K6" s="10"/>
      <c r="L6" s="9"/>
      <c r="M6" s="129"/>
      <c r="N6" s="10"/>
      <c r="O6" s="9"/>
      <c r="P6" s="140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0" t="s">
        <v>362</v>
      </c>
      <c r="K8" s="13" t="s">
        <v>363</v>
      </c>
      <c r="L8" s="12" t="s">
        <v>361</v>
      </c>
      <c r="M8" s="130" t="s">
        <v>362</v>
      </c>
      <c r="N8" s="12" t="s">
        <v>363</v>
      </c>
      <c r="O8" s="12" t="s">
        <v>361</v>
      </c>
      <c r="P8" s="130" t="s">
        <v>362</v>
      </c>
      <c r="Q8" s="12" t="s">
        <v>363</v>
      </c>
      <c r="R8" s="169"/>
      <c r="S8" s="171"/>
    </row>
    <row r="9" spans="1:21" ht="15" customHeight="1" x14ac:dyDescent="0.25">
      <c r="A9" s="125"/>
      <c r="B9" s="126"/>
      <c r="C9" s="173"/>
      <c r="D9" s="14" t="s">
        <v>364</v>
      </c>
      <c r="E9" s="122" t="s">
        <v>365</v>
      </c>
      <c r="F9" s="123" t="s">
        <v>359</v>
      </c>
      <c r="G9" s="124" t="s">
        <v>365</v>
      </c>
      <c r="H9" s="74"/>
      <c r="I9" s="15"/>
      <c r="J9" s="131"/>
      <c r="K9" s="16"/>
      <c r="L9" s="15"/>
      <c r="M9" s="131"/>
      <c r="N9" s="15"/>
      <c r="O9" s="15"/>
      <c r="P9" s="145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132" t="s">
        <v>373</v>
      </c>
      <c r="K10" s="22" t="s">
        <v>374</v>
      </c>
      <c r="L10" s="21" t="s">
        <v>375</v>
      </c>
      <c r="M10" s="132" t="s">
        <v>376</v>
      </c>
      <c r="N10" s="21" t="s">
        <v>377</v>
      </c>
      <c r="O10" s="21" t="s">
        <v>378</v>
      </c>
      <c r="P10" s="146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864697694.96000004</v>
      </c>
      <c r="E11" s="28">
        <f>+E12+E184+E197+E204+E210</f>
        <v>113602422</v>
      </c>
      <c r="F11" s="28">
        <f>+F12+F184+F197+F204+F210</f>
        <v>0</v>
      </c>
      <c r="G11" s="28">
        <f>+G12+G184+G197+G204+G210</f>
        <v>113602422</v>
      </c>
      <c r="H11" s="65">
        <f>+C11+D11+E11-F11-G11</f>
        <v>2440794361.96</v>
      </c>
      <c r="I11" s="28">
        <f>+OCTUBRE2021!K11</f>
        <v>2080992418.8700001</v>
      </c>
      <c r="J11" s="133">
        <f>+J12+J184+J197+J204+J210</f>
        <v>149831784</v>
      </c>
      <c r="K11" s="28">
        <f>+I11+J11</f>
        <v>2230824202.8699999</v>
      </c>
      <c r="L11" s="28">
        <f>+OCTUBRE2021!N11</f>
        <v>1629714957.9200001</v>
      </c>
      <c r="M11" s="133">
        <f>+M12+M184+M197+M204+M210</f>
        <v>278494820</v>
      </c>
      <c r="N11" s="28">
        <f>+L11+M11</f>
        <v>1908209777.9200001</v>
      </c>
      <c r="O11" s="28">
        <f>+OCTUBRE2021!Q11</f>
        <v>1537530764.8699999</v>
      </c>
      <c r="P11" s="133">
        <f>+P12+P184+P197+P204+P210</f>
        <v>279107770</v>
      </c>
      <c r="Q11" s="28">
        <f>+O11+P11</f>
        <v>1816638534.8699999</v>
      </c>
      <c r="R11" s="30">
        <f t="shared" ref="R11:R75" si="0">+H11-K11</f>
        <v>209970159.09000015</v>
      </c>
      <c r="S11" s="31">
        <f t="shared" ref="S11:S75" si="1">+N11-Q11</f>
        <v>91571243.050000191</v>
      </c>
      <c r="T11" s="70"/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676283718.96000004</v>
      </c>
      <c r="E12" s="29">
        <f>+E13+E120+E173</f>
        <v>111602422</v>
      </c>
      <c r="F12" s="29">
        <f>+F13+F120+F173</f>
        <v>0</v>
      </c>
      <c r="G12" s="29">
        <f>+G13+G120+G173</f>
        <v>85167138</v>
      </c>
      <c r="H12" s="65">
        <f t="shared" ref="H12:H76" si="2">+C12+D12+E12-F12-G12</f>
        <v>2108815669.96</v>
      </c>
      <c r="I12" s="29">
        <f>+OCTUBRE2021!K12</f>
        <v>1854876033.8700001</v>
      </c>
      <c r="J12" s="134">
        <f>+J13+J120+J173</f>
        <v>96831784</v>
      </c>
      <c r="K12" s="29">
        <f t="shared" ref="K12:K76" si="3">+I12+J12</f>
        <v>1951707817.8700001</v>
      </c>
      <c r="L12" s="29">
        <f>+OCTUBRE2021!N12</f>
        <v>1427915239.9200001</v>
      </c>
      <c r="M12" s="134">
        <f>+M13+M120+M173</f>
        <v>274892920</v>
      </c>
      <c r="N12" s="29">
        <f t="shared" ref="N12:N76" si="4">+L12+M12</f>
        <v>1702808159.9200001</v>
      </c>
      <c r="O12" s="29">
        <f>+OCTUBRE2021!Q12</f>
        <v>1336001696.8699999</v>
      </c>
      <c r="P12" s="134">
        <f>+P13+P120+P173</f>
        <v>275505870</v>
      </c>
      <c r="Q12" s="29">
        <f t="shared" ref="Q12:Q76" si="5">+O12+P12</f>
        <v>1611507566.8699999</v>
      </c>
      <c r="R12" s="35">
        <f t="shared" si="0"/>
        <v>157107852.08999991</v>
      </c>
      <c r="S12" s="36">
        <f t="shared" si="1"/>
        <v>91300593.050000191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40201094</v>
      </c>
      <c r="F13" s="29">
        <f>+F14+F66</f>
        <v>0</v>
      </c>
      <c r="G13" s="29">
        <f>+G14+G66</f>
        <v>77653138</v>
      </c>
      <c r="H13" s="65">
        <f t="shared" si="2"/>
        <v>1430714498.76</v>
      </c>
      <c r="I13" s="29">
        <f>+OCTUBRE2021!K13</f>
        <v>1362529287</v>
      </c>
      <c r="J13" s="134">
        <f>+J14+J66</f>
        <v>20228680</v>
      </c>
      <c r="K13" s="29">
        <f t="shared" si="3"/>
        <v>1382757967</v>
      </c>
      <c r="L13" s="29">
        <f>+OCTUBRE2021!N13</f>
        <v>1046079166</v>
      </c>
      <c r="M13" s="134">
        <f>+M14+M66</f>
        <v>166591578</v>
      </c>
      <c r="N13" s="29">
        <f t="shared" si="4"/>
        <v>1212670744</v>
      </c>
      <c r="O13" s="29">
        <f>+OCTUBRE2021!Q13</f>
        <v>1011055474</v>
      </c>
      <c r="P13" s="134">
        <f>+P14+P66</f>
        <v>166591578</v>
      </c>
      <c r="Q13" s="29">
        <f t="shared" si="5"/>
        <v>1177647052</v>
      </c>
      <c r="R13" s="35">
        <f t="shared" si="0"/>
        <v>47956531.75999999</v>
      </c>
      <c r="S13" s="36">
        <f t="shared" si="1"/>
        <v>35023692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21193500</v>
      </c>
      <c r="H14" s="65">
        <f t="shared" si="2"/>
        <v>508986280</v>
      </c>
      <c r="I14" s="29">
        <f>+OCTUBRE2021!K14</f>
        <v>481422372</v>
      </c>
      <c r="J14" s="134">
        <f>+J15+J35+J39+J51</f>
        <v>9275320</v>
      </c>
      <c r="K14" s="29">
        <f t="shared" si="3"/>
        <v>490697692</v>
      </c>
      <c r="L14" s="29">
        <f>+OCTUBRE2021!N14</f>
        <v>398752287</v>
      </c>
      <c r="M14" s="134">
        <f>+M15+M35+M39+M51</f>
        <v>55767352</v>
      </c>
      <c r="N14" s="29">
        <f t="shared" si="4"/>
        <v>454519639</v>
      </c>
      <c r="O14" s="29">
        <f>+OCTUBRE2021!Q14</f>
        <v>377382903</v>
      </c>
      <c r="P14" s="134">
        <f>+P15+P35+P39+P51</f>
        <v>55767352</v>
      </c>
      <c r="Q14" s="29">
        <f t="shared" si="5"/>
        <v>433150255</v>
      </c>
      <c r="R14" s="35">
        <f t="shared" si="0"/>
        <v>18288588</v>
      </c>
      <c r="S14" s="36">
        <f>+N14-Q14</f>
        <v>21369384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+OCTUBRE2021!K15</f>
        <v>84590641</v>
      </c>
      <c r="J15" s="134">
        <f>+J16+J17+J18+J19</f>
        <v>7309300</v>
      </c>
      <c r="K15" s="29">
        <f t="shared" si="3"/>
        <v>91899941</v>
      </c>
      <c r="L15" s="29">
        <f>+OCTUBRE2021!N15</f>
        <v>84590640</v>
      </c>
      <c r="M15" s="134">
        <f>+M16+M17+M18+M19</f>
        <v>7309300</v>
      </c>
      <c r="N15" s="29">
        <f t="shared" si="4"/>
        <v>91899940</v>
      </c>
      <c r="O15" s="29">
        <f>+OCTUBRE2021!Q15</f>
        <v>73093000</v>
      </c>
      <c r="P15" s="134">
        <f>+P16+P17+P18+P19</f>
        <v>7309300</v>
      </c>
      <c r="Q15" s="29">
        <f t="shared" si="5"/>
        <v>80402300</v>
      </c>
      <c r="R15" s="35">
        <f t="shared" si="0"/>
        <v>11141848</v>
      </c>
      <c r="S15" s="36">
        <f t="shared" si="1"/>
        <v>11497640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+OCTUBRE2021!K16</f>
        <v>65467000</v>
      </c>
      <c r="J16" s="135">
        <v>6546700</v>
      </c>
      <c r="K16" s="38">
        <f t="shared" si="3"/>
        <v>72013700</v>
      </c>
      <c r="L16" s="38">
        <f>+OCTUBRE2021!N16</f>
        <v>65467000</v>
      </c>
      <c r="M16" s="135">
        <v>6546700</v>
      </c>
      <c r="N16" s="38">
        <f t="shared" si="4"/>
        <v>72013700</v>
      </c>
      <c r="O16" s="38">
        <f>+OCTUBRE2021!Q16</f>
        <v>65467000</v>
      </c>
      <c r="P16" s="135">
        <v>6546700</v>
      </c>
      <c r="Q16" s="38">
        <f t="shared" si="5"/>
        <v>72013700</v>
      </c>
      <c r="R16" s="39">
        <f t="shared" si="0"/>
        <v>6546700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+OCTUBRE2021!K17</f>
        <v>0</v>
      </c>
      <c r="J17" s="135"/>
      <c r="K17" s="38">
        <f t="shared" si="3"/>
        <v>0</v>
      </c>
      <c r="L17" s="38">
        <f>+OCTUBRE2021!N17</f>
        <v>0</v>
      </c>
      <c r="M17" s="135"/>
      <c r="N17" s="38">
        <f t="shared" si="4"/>
        <v>0</v>
      </c>
      <c r="O17" s="38">
        <f>+OCTUBRE2021!Q17</f>
        <v>0</v>
      </c>
      <c r="P17" s="135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+OCTUBRE2021!K18</f>
        <v>0</v>
      </c>
      <c r="J18" s="135"/>
      <c r="K18" s="38">
        <f t="shared" si="3"/>
        <v>0</v>
      </c>
      <c r="L18" s="38">
        <f>+OCTUBRE2021!N18</f>
        <v>0</v>
      </c>
      <c r="M18" s="135"/>
      <c r="N18" s="38">
        <f t="shared" si="4"/>
        <v>0</v>
      </c>
      <c r="O18" s="38">
        <f>+OCTUBRE2021!Q18</f>
        <v>0</v>
      </c>
      <c r="P18" s="135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+OCTUBRE2021!K19</f>
        <v>19123641</v>
      </c>
      <c r="J19" s="134">
        <f>SUM(J20:J33)</f>
        <v>762600</v>
      </c>
      <c r="K19" s="29">
        <f t="shared" si="3"/>
        <v>19886241</v>
      </c>
      <c r="L19" s="29">
        <f>+OCTUBRE2021!N19</f>
        <v>19123640</v>
      </c>
      <c r="M19" s="134">
        <f>SUM(M20:M33)</f>
        <v>762600</v>
      </c>
      <c r="N19" s="29">
        <f t="shared" si="4"/>
        <v>19886240</v>
      </c>
      <c r="O19" s="29">
        <f>+OCTUBRE2021!Q19</f>
        <v>7626000</v>
      </c>
      <c r="P19" s="134">
        <f>SUM(P20:P33)</f>
        <v>762600</v>
      </c>
      <c r="Q19" s="29">
        <f t="shared" si="5"/>
        <v>8388600</v>
      </c>
      <c r="R19" s="35">
        <f t="shared" si="0"/>
        <v>4595148</v>
      </c>
      <c r="S19" s="36">
        <f t="shared" si="1"/>
        <v>11497640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+OCTUBRE2021!K20</f>
        <v>3600684</v>
      </c>
      <c r="J20" s="135"/>
      <c r="K20" s="38">
        <f t="shared" si="3"/>
        <v>3600684</v>
      </c>
      <c r="L20" s="38">
        <f>+OCTUBRE2021!N20</f>
        <v>3600684</v>
      </c>
      <c r="M20" s="135"/>
      <c r="N20" s="38">
        <f t="shared" si="4"/>
        <v>3600684</v>
      </c>
      <c r="O20" s="38">
        <f>+OCTUBRE2021!Q20</f>
        <v>0</v>
      </c>
      <c r="P20" s="135"/>
      <c r="Q20" s="38">
        <f t="shared" si="5"/>
        <v>0</v>
      </c>
      <c r="R20" s="39">
        <f t="shared" si="0"/>
        <v>1200229</v>
      </c>
      <c r="S20" s="40">
        <f t="shared" si="1"/>
        <v>3600684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+OCTUBRE2021!K21</f>
        <v>7626000</v>
      </c>
      <c r="J21" s="135">
        <v>762600</v>
      </c>
      <c r="K21" s="38">
        <f t="shared" si="3"/>
        <v>8388600</v>
      </c>
      <c r="L21" s="38">
        <f>+OCTUBRE2021!N21</f>
        <v>7626000</v>
      </c>
      <c r="M21" s="135">
        <v>762600</v>
      </c>
      <c r="N21" s="38">
        <f t="shared" si="4"/>
        <v>8388600</v>
      </c>
      <c r="O21" s="38">
        <f>+OCTUBRE2021!Q21</f>
        <v>7626000</v>
      </c>
      <c r="P21" s="135">
        <v>762600</v>
      </c>
      <c r="Q21" s="38">
        <f t="shared" si="5"/>
        <v>8388600</v>
      </c>
      <c r="R21" s="39">
        <f t="shared" si="0"/>
        <v>762600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+OCTUBRE2021!K22</f>
        <v>2455012</v>
      </c>
      <c r="J22" s="135"/>
      <c r="K22" s="38">
        <f t="shared" si="3"/>
        <v>2455012</v>
      </c>
      <c r="L22" s="38">
        <f>+OCTUBRE2021!N22</f>
        <v>2455012</v>
      </c>
      <c r="M22" s="135"/>
      <c r="N22" s="38">
        <f t="shared" si="4"/>
        <v>2455012</v>
      </c>
      <c r="O22" s="38">
        <f>+OCTUBRE2021!Q22</f>
        <v>0</v>
      </c>
      <c r="P22" s="135"/>
      <c r="Q22" s="38">
        <f t="shared" si="5"/>
        <v>0</v>
      </c>
      <c r="R22" s="39">
        <f t="shared" si="0"/>
        <v>818338</v>
      </c>
      <c r="S22" s="40">
        <f t="shared" si="1"/>
        <v>2455012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+OCTUBRE2021!K23</f>
        <v>0</v>
      </c>
      <c r="J23" s="135"/>
      <c r="K23" s="38">
        <f t="shared" si="3"/>
        <v>0</v>
      </c>
      <c r="L23" s="38">
        <f>+OCTUBRE2021!N23</f>
        <v>0</v>
      </c>
      <c r="M23" s="135"/>
      <c r="N23" s="38">
        <f t="shared" si="4"/>
        <v>0</v>
      </c>
      <c r="O23" s="38">
        <f>+OCTUBRE2021!Q23</f>
        <v>0</v>
      </c>
      <c r="P23" s="135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+OCTUBRE2021!K24</f>
        <v>327336</v>
      </c>
      <c r="J24" s="135"/>
      <c r="K24" s="38">
        <f t="shared" si="3"/>
        <v>327336</v>
      </c>
      <c r="L24" s="38">
        <f>+OCTUBRE2021!N24</f>
        <v>327336</v>
      </c>
      <c r="M24" s="135"/>
      <c r="N24" s="38">
        <f t="shared" si="4"/>
        <v>327336</v>
      </c>
      <c r="O24" s="38">
        <f>+OCTUBRE2021!Q24</f>
        <v>0</v>
      </c>
      <c r="P24" s="135"/>
      <c r="Q24" s="38">
        <f t="shared" si="5"/>
        <v>0</v>
      </c>
      <c r="R24" s="39">
        <f t="shared" si="0"/>
        <v>109111</v>
      </c>
      <c r="S24" s="40">
        <f t="shared" si="1"/>
        <v>327336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+OCTUBRE2021!K25</f>
        <v>0</v>
      </c>
      <c r="J25" s="135"/>
      <c r="K25" s="38">
        <f t="shared" si="3"/>
        <v>0</v>
      </c>
      <c r="L25" s="38">
        <f>+OCTUBRE2021!N25</f>
        <v>0</v>
      </c>
      <c r="M25" s="135"/>
      <c r="N25" s="38">
        <f t="shared" si="4"/>
        <v>0</v>
      </c>
      <c r="O25" s="38">
        <f>+OCTUBRE2021!Q25</f>
        <v>0</v>
      </c>
      <c r="P25" s="135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+OCTUBRE2021!K26</f>
        <v>5114609</v>
      </c>
      <c r="J26" s="135"/>
      <c r="K26" s="38">
        <f t="shared" si="3"/>
        <v>5114609</v>
      </c>
      <c r="L26" s="38">
        <f>+OCTUBRE2021!N26</f>
        <v>5114608</v>
      </c>
      <c r="M26" s="135"/>
      <c r="N26" s="38">
        <f t="shared" si="4"/>
        <v>5114608</v>
      </c>
      <c r="O26" s="38">
        <f>+OCTUBRE2021!Q26</f>
        <v>0</v>
      </c>
      <c r="P26" s="135"/>
      <c r="Q26" s="38">
        <f t="shared" si="5"/>
        <v>0</v>
      </c>
      <c r="R26" s="39">
        <f t="shared" si="0"/>
        <v>1704870</v>
      </c>
      <c r="S26" s="40">
        <f t="shared" si="1"/>
        <v>5114608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+OCTUBRE2021!K27</f>
        <v>0</v>
      </c>
      <c r="J27" s="135"/>
      <c r="K27" s="38">
        <f t="shared" si="3"/>
        <v>0</v>
      </c>
      <c r="L27" s="38">
        <f>+OCTUBRE2021!N27</f>
        <v>0</v>
      </c>
      <c r="M27" s="135"/>
      <c r="N27" s="38">
        <f t="shared" si="4"/>
        <v>0</v>
      </c>
      <c r="O27" s="38">
        <f>+OCTUBRE2021!Q27</f>
        <v>0</v>
      </c>
      <c r="P27" s="135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+OCTUBRE2021!K28</f>
        <v>0</v>
      </c>
      <c r="J28" s="135"/>
      <c r="K28" s="38">
        <f t="shared" si="3"/>
        <v>0</v>
      </c>
      <c r="L28" s="38">
        <f>+OCTUBRE2021!N28</f>
        <v>0</v>
      </c>
      <c r="M28" s="135"/>
      <c r="N28" s="38">
        <f t="shared" si="4"/>
        <v>0</v>
      </c>
      <c r="O28" s="38">
        <f>+OCTUBRE2021!Q28</f>
        <v>0</v>
      </c>
      <c r="P28" s="135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+OCTUBRE2021!K29</f>
        <v>0</v>
      </c>
      <c r="J29" s="135"/>
      <c r="K29" s="38">
        <f t="shared" si="3"/>
        <v>0</v>
      </c>
      <c r="L29" s="38">
        <f>+OCTUBRE2021!N29</f>
        <v>0</v>
      </c>
      <c r="M29" s="135"/>
      <c r="N29" s="38">
        <f t="shared" si="4"/>
        <v>0</v>
      </c>
      <c r="O29" s="38">
        <f>+OCTUBRE2021!Q29</f>
        <v>0</v>
      </c>
      <c r="P29" s="135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+OCTUBRE2021!K30</f>
        <v>0</v>
      </c>
      <c r="J30" s="135"/>
      <c r="K30" s="38">
        <f t="shared" si="3"/>
        <v>0</v>
      </c>
      <c r="L30" s="38">
        <f>+OCTUBRE2021!N30</f>
        <v>0</v>
      </c>
      <c r="M30" s="135"/>
      <c r="N30" s="38">
        <f t="shared" si="4"/>
        <v>0</v>
      </c>
      <c r="O30" s="38">
        <f>+OCTUBRE2021!Q30</f>
        <v>0</v>
      </c>
      <c r="P30" s="135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+OCTUBRE2021!K31</f>
        <v>0</v>
      </c>
      <c r="J31" s="135"/>
      <c r="K31" s="38">
        <f t="shared" si="3"/>
        <v>0</v>
      </c>
      <c r="L31" s="38">
        <f>+OCTUBRE2021!N31</f>
        <v>0</v>
      </c>
      <c r="M31" s="135"/>
      <c r="N31" s="38">
        <f t="shared" si="4"/>
        <v>0</v>
      </c>
      <c r="O31" s="38">
        <f>+OCTUBRE2021!Q31</f>
        <v>0</v>
      </c>
      <c r="P31" s="135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+OCTUBRE2021!K32</f>
        <v>0</v>
      </c>
      <c r="J32" s="135"/>
      <c r="K32" s="38">
        <f t="shared" si="3"/>
        <v>0</v>
      </c>
      <c r="L32" s="38">
        <f>+OCTUBRE2021!N32</f>
        <v>0</v>
      </c>
      <c r="M32" s="135"/>
      <c r="N32" s="38">
        <f t="shared" si="4"/>
        <v>0</v>
      </c>
      <c r="O32" s="38">
        <f>+OCTUBRE2021!Q32</f>
        <v>0</v>
      </c>
      <c r="P32" s="135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+OCTUBRE2021!K33</f>
        <v>0</v>
      </c>
      <c r="J33" s="134">
        <f>+J34</f>
        <v>0</v>
      </c>
      <c r="K33" s="29">
        <f t="shared" si="3"/>
        <v>0</v>
      </c>
      <c r="L33" s="29">
        <f>+OCTUBRE2021!N33</f>
        <v>0</v>
      </c>
      <c r="M33" s="134">
        <f>+M34</f>
        <v>0</v>
      </c>
      <c r="N33" s="29">
        <f t="shared" si="4"/>
        <v>0</v>
      </c>
      <c r="O33" s="29">
        <f>+OCTUBRE2021!Q33</f>
        <v>0</v>
      </c>
      <c r="P33" s="134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+OCTUBRE2021!K34</f>
        <v>0</v>
      </c>
      <c r="J34" s="135"/>
      <c r="K34" s="38">
        <f t="shared" si="3"/>
        <v>0</v>
      </c>
      <c r="L34" s="38">
        <f>+OCTUBRE2021!N34</f>
        <v>0</v>
      </c>
      <c r="M34" s="135"/>
      <c r="N34" s="38">
        <f t="shared" si="4"/>
        <v>0</v>
      </c>
      <c r="O34" s="38">
        <f>+OCTUBRE2021!Q34</f>
        <v>0</v>
      </c>
      <c r="P34" s="135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+OCTUBRE2021!K35</f>
        <v>371056407</v>
      </c>
      <c r="J35" s="134">
        <f>SUM(J36:J38)</f>
        <v>0</v>
      </c>
      <c r="K35" s="29">
        <f t="shared" si="3"/>
        <v>371056407</v>
      </c>
      <c r="L35" s="29">
        <f>+OCTUBRE2021!N35</f>
        <v>286420303</v>
      </c>
      <c r="M35" s="134">
        <f>SUM(M36:M38)</f>
        <v>48458052</v>
      </c>
      <c r="N35" s="29">
        <f t="shared" si="4"/>
        <v>334878355</v>
      </c>
      <c r="O35" s="29">
        <f>+OCTUBRE2021!Q35</f>
        <v>284720303</v>
      </c>
      <c r="P35" s="134">
        <f>SUM(P36:P38)</f>
        <v>48458052</v>
      </c>
      <c r="Q35" s="29">
        <f t="shared" si="5"/>
        <v>333178355</v>
      </c>
      <c r="R35" s="35">
        <f t="shared" si="0"/>
        <v>2725543</v>
      </c>
      <c r="S35" s="36">
        <f t="shared" si="1"/>
        <v>1700000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+OCTUBRE2021!K36</f>
        <v>0</v>
      </c>
      <c r="J36" s="135"/>
      <c r="K36" s="38">
        <f t="shared" si="3"/>
        <v>0</v>
      </c>
      <c r="L36" s="38">
        <f>+OCTUBRE2021!N36</f>
        <v>0</v>
      </c>
      <c r="M36" s="135"/>
      <c r="N36" s="38">
        <f t="shared" si="4"/>
        <v>0</v>
      </c>
      <c r="O36" s="38">
        <f>+OCTUBRE2021!Q36</f>
        <v>0</v>
      </c>
      <c r="P36" s="135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+OCTUBRE2021!K37</f>
        <v>115687407</v>
      </c>
      <c r="J37" s="135"/>
      <c r="K37" s="38">
        <f t="shared" si="3"/>
        <v>115687407</v>
      </c>
      <c r="L37" s="38">
        <f>+OCTUBRE2021!N37</f>
        <v>96633303</v>
      </c>
      <c r="M37" s="135">
        <v>9527052</v>
      </c>
      <c r="N37" s="38">
        <f t="shared" si="4"/>
        <v>106160355</v>
      </c>
      <c r="O37" s="38">
        <f>+OCTUBRE2021!Q37</f>
        <v>96633303</v>
      </c>
      <c r="P37" s="135">
        <v>9527052</v>
      </c>
      <c r="Q37" s="38">
        <f t="shared" si="5"/>
        <v>106160355</v>
      </c>
      <c r="R37" s="39">
        <f t="shared" si="0"/>
        <v>2725543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+OCTUBRE2021!K38</f>
        <v>255369000</v>
      </c>
      <c r="J38" s="135"/>
      <c r="K38" s="38">
        <f t="shared" si="3"/>
        <v>255369000</v>
      </c>
      <c r="L38" s="38">
        <f>+OCTUBRE2021!N38</f>
        <v>189787000</v>
      </c>
      <c r="M38" s="135">
        <v>38931000</v>
      </c>
      <c r="N38" s="38">
        <f t="shared" si="4"/>
        <v>228718000</v>
      </c>
      <c r="O38" s="38">
        <f>+OCTUBRE2021!Q38</f>
        <v>188087000</v>
      </c>
      <c r="P38" s="135">
        <v>38931000</v>
      </c>
      <c r="Q38" s="38">
        <f t="shared" si="5"/>
        <v>227018000</v>
      </c>
      <c r="R38" s="39">
        <f t="shared" si="0"/>
        <v>0</v>
      </c>
      <c r="S38" s="40">
        <f t="shared" si="1"/>
        <v>1700000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+OCTUBRE2021!K39</f>
        <v>8185600</v>
      </c>
      <c r="J39" s="134">
        <f>+J40+J45</f>
        <v>818560</v>
      </c>
      <c r="K39" s="29">
        <f t="shared" si="3"/>
        <v>9004160</v>
      </c>
      <c r="L39" s="29">
        <f>+OCTUBRE2021!N39</f>
        <v>9004160</v>
      </c>
      <c r="M39" s="134">
        <f>+M40+M45</f>
        <v>0</v>
      </c>
      <c r="N39" s="29">
        <f t="shared" si="4"/>
        <v>9004160</v>
      </c>
      <c r="O39" s="29">
        <f>+OCTUBRE2021!Q39</f>
        <v>8185600</v>
      </c>
      <c r="P39" s="134">
        <f>+P40+P45</f>
        <v>0</v>
      </c>
      <c r="Q39" s="29">
        <f t="shared" si="5"/>
        <v>8185600</v>
      </c>
      <c r="R39" s="35">
        <f t="shared" si="0"/>
        <v>818560</v>
      </c>
      <c r="S39" s="36">
        <f t="shared" si="1"/>
        <v>818560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+OCTUBRE2021!K40</f>
        <v>0</v>
      </c>
      <c r="J40" s="135">
        <f>SUM(J41:J44)</f>
        <v>0</v>
      </c>
      <c r="K40" s="38">
        <f t="shared" si="3"/>
        <v>0</v>
      </c>
      <c r="L40" s="38">
        <f>+OCTUBRE2021!N40</f>
        <v>0</v>
      </c>
      <c r="M40" s="135">
        <f>SUM(M41:M44)</f>
        <v>0</v>
      </c>
      <c r="N40" s="38">
        <f t="shared" si="4"/>
        <v>0</v>
      </c>
      <c r="O40" s="38">
        <f>+OCTUBRE2021!Q40</f>
        <v>0</v>
      </c>
      <c r="P40" s="135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417</v>
      </c>
      <c r="AB40" s="107" t="s">
        <v>418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+OCTUBRE2021!K41</f>
        <v>0</v>
      </c>
      <c r="J41" s="135"/>
      <c r="K41" s="38">
        <f t="shared" si="3"/>
        <v>0</v>
      </c>
      <c r="L41" s="38">
        <f>+OCTUBRE2021!N41</f>
        <v>0</v>
      </c>
      <c r="M41" s="135"/>
      <c r="N41" s="38">
        <f t="shared" si="4"/>
        <v>0</v>
      </c>
      <c r="O41" s="38">
        <f>+OCTUBRE2021!Q41</f>
        <v>0</v>
      </c>
      <c r="P41" s="135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9626390</v>
      </c>
      <c r="X41" s="53">
        <f>+N46+N58+N99+N112</f>
        <v>9626390</v>
      </c>
      <c r="Y41" s="53">
        <f>+Q46+Q58+Q99+Q112</f>
        <v>8770000</v>
      </c>
      <c r="Z41" s="53">
        <f>+S46+S58+S99+S112</f>
        <v>856390</v>
      </c>
      <c r="AA41" s="69">
        <f>+Y41+Z41</f>
        <v>9626390</v>
      </c>
      <c r="AB41" s="53">
        <v>5344440</v>
      </c>
      <c r="AC41" s="69">
        <f>+AA41-AB41</f>
        <v>4281950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+OCTUBRE2021!K42</f>
        <v>0</v>
      </c>
      <c r="J42" s="135"/>
      <c r="K42" s="38">
        <f t="shared" si="3"/>
        <v>0</v>
      </c>
      <c r="L42" s="38">
        <f>+OCTUBRE2021!N42</f>
        <v>0</v>
      </c>
      <c r="M42" s="135"/>
      <c r="N42" s="38">
        <f t="shared" si="4"/>
        <v>0</v>
      </c>
      <c r="O42" s="38">
        <f>+OCTUBRE2021!Q42</f>
        <v>0</v>
      </c>
      <c r="P42" s="135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13588690</v>
      </c>
      <c r="X42" s="53">
        <f>+N47+N59+N100+N113</f>
        <v>13588690</v>
      </c>
      <c r="Y42" s="53">
        <f>+Q47+Q59+Q100+Q113</f>
        <v>12379800</v>
      </c>
      <c r="Z42" s="53">
        <f>+S47+S59+S100+S113</f>
        <v>1208890</v>
      </c>
      <c r="AA42" s="69">
        <f t="shared" ref="AA42:AA44" si="6">+Y42+Z42</f>
        <v>13588690</v>
      </c>
      <c r="AB42" s="53">
        <v>7544240</v>
      </c>
      <c r="AC42" s="69">
        <f t="shared" ref="AC42:AC44" si="7">+AA42-AB42</f>
        <v>6044450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+OCTUBRE2021!K43</f>
        <v>0</v>
      </c>
      <c r="J43" s="135"/>
      <c r="K43" s="38">
        <f t="shared" si="3"/>
        <v>0</v>
      </c>
      <c r="L43" s="38">
        <f>+OCTUBRE2021!N43</f>
        <v>0</v>
      </c>
      <c r="M43" s="135"/>
      <c r="N43" s="38">
        <f t="shared" si="4"/>
        <v>0</v>
      </c>
      <c r="O43" s="38">
        <f>+OCTUBRE2021!Q43</f>
        <v>0</v>
      </c>
      <c r="P43" s="135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8798156</v>
      </c>
      <c r="X43" s="53">
        <f>+N48+N60+N101+N114</f>
        <v>8798156</v>
      </c>
      <c r="Y43" s="53">
        <f>+Q48+Q60+Q101+Q114</f>
        <v>604141</v>
      </c>
      <c r="Z43" s="53">
        <f>+S48+S60+S101+S114</f>
        <v>8194015</v>
      </c>
      <c r="AA43" s="69">
        <f t="shared" si="6"/>
        <v>8798156</v>
      </c>
      <c r="AB43" s="53">
        <v>5956268</v>
      </c>
      <c r="AC43" s="69">
        <f t="shared" si="7"/>
        <v>2841888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+OCTUBRE2021!K44</f>
        <v>0</v>
      </c>
      <c r="J44" s="135"/>
      <c r="K44" s="38">
        <f t="shared" si="3"/>
        <v>0</v>
      </c>
      <c r="L44" s="38">
        <f>+OCTUBRE2021!N44</f>
        <v>0</v>
      </c>
      <c r="M44" s="135"/>
      <c r="N44" s="38">
        <f t="shared" si="4"/>
        <v>0</v>
      </c>
      <c r="O44" s="38">
        <f>+OCTUBRE2021!Q44</f>
        <v>0</v>
      </c>
      <c r="P44" s="135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1382500</v>
      </c>
      <c r="X44" s="53">
        <f>+N61+N115</f>
        <v>1382500</v>
      </c>
      <c r="Y44" s="53">
        <f>+Q61+Q115</f>
        <v>1262200</v>
      </c>
      <c r="Z44" s="53">
        <f>+S61+S115</f>
        <v>120300</v>
      </c>
      <c r="AA44" s="69">
        <f t="shared" si="6"/>
        <v>1382500</v>
      </c>
      <c r="AB44" s="53">
        <v>781000</v>
      </c>
      <c r="AC44" s="69">
        <f t="shared" si="7"/>
        <v>601500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+OCTUBRE2021!K45</f>
        <v>8185600</v>
      </c>
      <c r="J45" s="135">
        <f>SUM(J46:J50)</f>
        <v>818560</v>
      </c>
      <c r="K45" s="38">
        <f t="shared" si="3"/>
        <v>9004160</v>
      </c>
      <c r="L45" s="38">
        <f>+OCTUBRE2021!N45</f>
        <v>9004160</v>
      </c>
      <c r="M45" s="135">
        <f>SUM(M46:M50)</f>
        <v>0</v>
      </c>
      <c r="N45" s="38">
        <f t="shared" si="4"/>
        <v>9004160</v>
      </c>
      <c r="O45" s="38">
        <f>+OCTUBRE2021!Q45</f>
        <v>8185600</v>
      </c>
      <c r="P45" s="135">
        <f>SUM(P46:P50)</f>
        <v>0</v>
      </c>
      <c r="Q45" s="38">
        <f t="shared" si="5"/>
        <v>8185600</v>
      </c>
      <c r="R45" s="39">
        <f t="shared" si="0"/>
        <v>818560</v>
      </c>
      <c r="S45" s="40">
        <f t="shared" si="1"/>
        <v>818560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33395736</v>
      </c>
      <c r="X45" s="70">
        <f t="shared" si="8"/>
        <v>33395736</v>
      </c>
      <c r="Y45" s="70">
        <f t="shared" si="8"/>
        <v>23016141</v>
      </c>
      <c r="Z45" s="70">
        <f t="shared" si="8"/>
        <v>10379595</v>
      </c>
      <c r="AA45" s="70">
        <f t="shared" si="8"/>
        <v>33395736</v>
      </c>
      <c r="AB45" s="70">
        <f t="shared" si="8"/>
        <v>19625948</v>
      </c>
      <c r="AC45" s="70">
        <f t="shared" si="8"/>
        <v>13769788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+OCTUBRE2021!K46</f>
        <v>5565600</v>
      </c>
      <c r="J46" s="135">
        <v>556560</v>
      </c>
      <c r="K46" s="38">
        <f t="shared" si="3"/>
        <v>6122160</v>
      </c>
      <c r="L46" s="38">
        <f>+OCTUBRE2021!N46</f>
        <v>6122160</v>
      </c>
      <c r="M46" s="135"/>
      <c r="N46" s="38">
        <f t="shared" si="4"/>
        <v>6122160</v>
      </c>
      <c r="O46" s="38">
        <f>+OCTUBRE2021!Q46</f>
        <v>5565600</v>
      </c>
      <c r="P46" s="135"/>
      <c r="Q46" s="38">
        <f t="shared" si="5"/>
        <v>5565600</v>
      </c>
      <c r="R46" s="39">
        <f t="shared" si="0"/>
        <v>556560</v>
      </c>
      <c r="S46" s="40">
        <f t="shared" si="1"/>
        <v>556560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+OCTUBRE2021!K47</f>
        <v>0</v>
      </c>
      <c r="J47" s="135"/>
      <c r="K47" s="38">
        <f t="shared" si="3"/>
        <v>0</v>
      </c>
      <c r="L47" s="38">
        <f>+OCTUBRE2021!N47</f>
        <v>0</v>
      </c>
      <c r="M47" s="135"/>
      <c r="N47" s="38">
        <f t="shared" si="4"/>
        <v>0</v>
      </c>
      <c r="O47" s="38">
        <f>+OCTUBRE2021!Q47</f>
        <v>0</v>
      </c>
      <c r="P47" s="135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+OCTUBRE2021!K48</f>
        <v>0</v>
      </c>
      <c r="J48" s="135"/>
      <c r="K48" s="38">
        <f t="shared" si="3"/>
        <v>0</v>
      </c>
      <c r="L48" s="38">
        <f>+OCTUBRE2021!N48</f>
        <v>0</v>
      </c>
      <c r="M48" s="135"/>
      <c r="N48" s="38">
        <f t="shared" si="4"/>
        <v>0</v>
      </c>
      <c r="O48" s="38">
        <f>+OCTUBRE2021!Q48</f>
        <v>0</v>
      </c>
      <c r="P48" s="135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+OCTUBRE2021!K49</f>
        <v>0</v>
      </c>
      <c r="J49" s="135"/>
      <c r="K49" s="38">
        <f t="shared" si="3"/>
        <v>0</v>
      </c>
      <c r="L49" s="38">
        <f>+OCTUBRE2021!N49</f>
        <v>0</v>
      </c>
      <c r="M49" s="135"/>
      <c r="N49" s="38">
        <f t="shared" si="4"/>
        <v>0</v>
      </c>
      <c r="O49" s="38">
        <f>+OCTUBRE2021!Q49</f>
        <v>0</v>
      </c>
      <c r="P49" s="135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+OCTUBRE2021!K50</f>
        <v>2620000</v>
      </c>
      <c r="J50" s="135">
        <v>262000</v>
      </c>
      <c r="K50" s="38">
        <f t="shared" si="3"/>
        <v>2882000</v>
      </c>
      <c r="L50" s="38">
        <f>+OCTUBRE2021!N50</f>
        <v>2882000</v>
      </c>
      <c r="M50" s="135"/>
      <c r="N50" s="38">
        <f t="shared" si="4"/>
        <v>2882000</v>
      </c>
      <c r="O50" s="38">
        <f>+OCTUBRE2021!Q50</f>
        <v>2620000</v>
      </c>
      <c r="P50" s="135"/>
      <c r="Q50" s="38">
        <f t="shared" si="5"/>
        <v>2620000</v>
      </c>
      <c r="R50" s="39">
        <f t="shared" si="0"/>
        <v>262000</v>
      </c>
      <c r="S50" s="40">
        <f t="shared" si="1"/>
        <v>262000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589500</v>
      </c>
      <c r="H51" s="65">
        <f t="shared" si="2"/>
        <v>22339821</v>
      </c>
      <c r="I51" s="29">
        <f>+OCTUBRE2021!K51</f>
        <v>17589724</v>
      </c>
      <c r="J51" s="134">
        <f>+J52+J57</f>
        <v>1147460</v>
      </c>
      <c r="K51" s="29">
        <f t="shared" si="3"/>
        <v>18737184</v>
      </c>
      <c r="L51" s="29">
        <f>+OCTUBRE2021!N51</f>
        <v>18737184</v>
      </c>
      <c r="M51" s="134">
        <f>+M52+M57</f>
        <v>0</v>
      </c>
      <c r="N51" s="29">
        <f t="shared" si="4"/>
        <v>18737184</v>
      </c>
      <c r="O51" s="29">
        <f>+OCTUBRE2021!Q51</f>
        <v>11384000</v>
      </c>
      <c r="P51" s="134">
        <f>+P52+P57</f>
        <v>0</v>
      </c>
      <c r="Q51" s="29">
        <f t="shared" si="5"/>
        <v>11384000</v>
      </c>
      <c r="R51" s="35">
        <f t="shared" si="0"/>
        <v>3602637</v>
      </c>
      <c r="S51" s="36">
        <f t="shared" si="1"/>
        <v>7353184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+OCTUBRE2021!K52</f>
        <v>0</v>
      </c>
      <c r="J52" s="135">
        <f>SUM(J53:J56)</f>
        <v>0</v>
      </c>
      <c r="K52" s="38">
        <f t="shared" si="3"/>
        <v>0</v>
      </c>
      <c r="L52" s="38">
        <f>+OCTUBRE2021!N52</f>
        <v>0</v>
      </c>
      <c r="M52" s="135">
        <f>SUM(M53:M56)</f>
        <v>0</v>
      </c>
      <c r="N52" s="38">
        <f t="shared" si="4"/>
        <v>0</v>
      </c>
      <c r="O52" s="38">
        <f>+OCTUBRE2021!Q52</f>
        <v>0</v>
      </c>
      <c r="P52" s="135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+OCTUBRE2021!K53</f>
        <v>0</v>
      </c>
      <c r="J53" s="135"/>
      <c r="K53" s="38">
        <f t="shared" si="3"/>
        <v>0</v>
      </c>
      <c r="L53" s="38">
        <f>+OCTUBRE2021!N53</f>
        <v>0</v>
      </c>
      <c r="M53" s="135"/>
      <c r="N53" s="38">
        <f t="shared" si="4"/>
        <v>0</v>
      </c>
      <c r="O53" s="38">
        <f>+OCTUBRE2021!Q53</f>
        <v>0</v>
      </c>
      <c r="P53" s="135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+OCTUBRE2021!K54</f>
        <v>0</v>
      </c>
      <c r="J54" s="135"/>
      <c r="K54" s="38">
        <f t="shared" si="3"/>
        <v>0</v>
      </c>
      <c r="L54" s="38">
        <f>+OCTUBRE2021!N54</f>
        <v>0</v>
      </c>
      <c r="M54" s="135"/>
      <c r="N54" s="38">
        <f t="shared" si="4"/>
        <v>0</v>
      </c>
      <c r="O54" s="38">
        <f>+OCTUBRE2021!Q54</f>
        <v>0</v>
      </c>
      <c r="P54" s="135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+OCTUBRE2021!K55</f>
        <v>0</v>
      </c>
      <c r="J55" s="135"/>
      <c r="K55" s="38">
        <f t="shared" si="3"/>
        <v>0</v>
      </c>
      <c r="L55" s="38">
        <f>+OCTUBRE2021!N55</f>
        <v>0</v>
      </c>
      <c r="M55" s="135"/>
      <c r="N55" s="38">
        <f t="shared" si="4"/>
        <v>0</v>
      </c>
      <c r="O55" s="38">
        <f>+OCTUBRE2021!Q55</f>
        <v>0</v>
      </c>
      <c r="P55" s="135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+OCTUBRE2021!K56</f>
        <v>0</v>
      </c>
      <c r="J56" s="135"/>
      <c r="K56" s="38">
        <f t="shared" si="3"/>
        <v>0</v>
      </c>
      <c r="L56" s="38">
        <f>+OCTUBRE2021!N56</f>
        <v>0</v>
      </c>
      <c r="M56" s="135"/>
      <c r="N56" s="38">
        <f t="shared" si="4"/>
        <v>0</v>
      </c>
      <c r="O56" s="38">
        <f>+OCTUBRE2021!Q56</f>
        <v>0</v>
      </c>
      <c r="P56" s="135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589500</v>
      </c>
      <c r="H57" s="64">
        <f t="shared" si="2"/>
        <v>22339821</v>
      </c>
      <c r="I57" s="38">
        <f>+OCTUBRE2021!K57</f>
        <v>17589724</v>
      </c>
      <c r="J57" s="135">
        <f>SUM(J58:J65)</f>
        <v>1147460</v>
      </c>
      <c r="K57" s="38">
        <f t="shared" si="3"/>
        <v>18737184</v>
      </c>
      <c r="L57" s="38">
        <f>+OCTUBRE2021!N57</f>
        <v>18737184</v>
      </c>
      <c r="M57" s="135">
        <f>SUM(M58:M65)</f>
        <v>0</v>
      </c>
      <c r="N57" s="38">
        <f t="shared" si="4"/>
        <v>18737184</v>
      </c>
      <c r="O57" s="38">
        <f>+OCTUBRE2021!Q57</f>
        <v>11384000</v>
      </c>
      <c r="P57" s="135">
        <f>SUM(P58:P65)</f>
        <v>0</v>
      </c>
      <c r="Q57" s="38">
        <f t="shared" si="5"/>
        <v>11384000</v>
      </c>
      <c r="R57" s="39">
        <f t="shared" si="0"/>
        <v>3602637</v>
      </c>
      <c r="S57" s="40">
        <f t="shared" si="1"/>
        <v>7353184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+OCTUBRE2021!K58</f>
        <v>0</v>
      </c>
      <c r="J58" s="135"/>
      <c r="K58" s="38">
        <f t="shared" si="3"/>
        <v>0</v>
      </c>
      <c r="L58" s="38">
        <f>+OCTUBRE2021!N58</f>
        <v>0</v>
      </c>
      <c r="M58" s="135"/>
      <c r="N58" s="38">
        <f t="shared" si="4"/>
        <v>0</v>
      </c>
      <c r="O58" s="38">
        <f>+OCTUBRE2021!Q58</f>
        <v>0</v>
      </c>
      <c r="P58" s="135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+OCTUBRE2021!K59</f>
        <v>7856600</v>
      </c>
      <c r="J59" s="135">
        <v>785660</v>
      </c>
      <c r="K59" s="38">
        <f t="shared" si="3"/>
        <v>8642260</v>
      </c>
      <c r="L59" s="38">
        <f>+OCTUBRE2021!N59</f>
        <v>8642260</v>
      </c>
      <c r="M59" s="135"/>
      <c r="N59" s="38">
        <f t="shared" si="4"/>
        <v>8642260</v>
      </c>
      <c r="O59" s="38">
        <f>+OCTUBRE2021!Q59</f>
        <v>7856600</v>
      </c>
      <c r="P59" s="135"/>
      <c r="Q59" s="38">
        <f t="shared" si="5"/>
        <v>7856600</v>
      </c>
      <c r="R59" s="39">
        <f t="shared" si="0"/>
        <v>785660</v>
      </c>
      <c r="S59" s="40">
        <f t="shared" si="1"/>
        <v>785660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+OCTUBRE2021!K60</f>
        <v>5540826</v>
      </c>
      <c r="J60" s="135"/>
      <c r="K60" s="38">
        <f t="shared" si="3"/>
        <v>5540826</v>
      </c>
      <c r="L60" s="38">
        <f>+OCTUBRE2021!N60</f>
        <v>5540826</v>
      </c>
      <c r="M60" s="135"/>
      <c r="N60" s="38">
        <f t="shared" si="4"/>
        <v>5540826</v>
      </c>
      <c r="O60" s="38">
        <f>+OCTUBRE2021!Q60</f>
        <v>0</v>
      </c>
      <c r="P60" s="135"/>
      <c r="Q60" s="38">
        <f t="shared" si="5"/>
        <v>0</v>
      </c>
      <c r="R60" s="39">
        <f t="shared" si="0"/>
        <v>1846943</v>
      </c>
      <c r="S60" s="40">
        <f t="shared" si="1"/>
        <v>5540826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+OCTUBRE2021!K61</f>
        <v>343000</v>
      </c>
      <c r="J61" s="135">
        <v>34300</v>
      </c>
      <c r="K61" s="38">
        <f t="shared" si="3"/>
        <v>377300</v>
      </c>
      <c r="L61" s="38">
        <f>+OCTUBRE2021!N61</f>
        <v>377300</v>
      </c>
      <c r="M61" s="135"/>
      <c r="N61" s="38">
        <f t="shared" si="4"/>
        <v>377300</v>
      </c>
      <c r="O61" s="38">
        <f>+OCTUBRE2021!Q61</f>
        <v>343000</v>
      </c>
      <c r="P61" s="135"/>
      <c r="Q61" s="38">
        <f t="shared" si="5"/>
        <v>343000</v>
      </c>
      <c r="R61" s="39">
        <f t="shared" si="0"/>
        <v>34300</v>
      </c>
      <c r="S61" s="40">
        <f t="shared" si="1"/>
        <v>34300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+OCTUBRE2021!K62</f>
        <v>0</v>
      </c>
      <c r="J62" s="135"/>
      <c r="K62" s="38">
        <f t="shared" si="3"/>
        <v>0</v>
      </c>
      <c r="L62" s="38">
        <f>+OCTUBRE2021!N62</f>
        <v>0</v>
      </c>
      <c r="M62" s="135"/>
      <c r="N62" s="38">
        <f t="shared" si="4"/>
        <v>0</v>
      </c>
      <c r="O62" s="38">
        <f>+OCTUBRE2021!Q62</f>
        <v>0</v>
      </c>
      <c r="P62" s="135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v>589500</v>
      </c>
      <c r="H63" s="64">
        <f t="shared" si="2"/>
        <v>1768500</v>
      </c>
      <c r="I63" s="38">
        <f>+OCTUBRE2021!K63</f>
        <v>1874400</v>
      </c>
      <c r="J63" s="135">
        <v>196500</v>
      </c>
      <c r="K63" s="38">
        <f t="shared" si="3"/>
        <v>2070900</v>
      </c>
      <c r="L63" s="38">
        <f>+OCTUBRE2021!N63</f>
        <v>2070900</v>
      </c>
      <c r="M63" s="135"/>
      <c r="N63" s="38">
        <f t="shared" si="4"/>
        <v>2070900</v>
      </c>
      <c r="O63" s="38">
        <f>+OCTUBRE2021!Q63</f>
        <v>1874400</v>
      </c>
      <c r="P63" s="135"/>
      <c r="Q63" s="38">
        <f t="shared" si="5"/>
        <v>1874400</v>
      </c>
      <c r="R63" s="39">
        <f t="shared" si="0"/>
        <v>-302400</v>
      </c>
      <c r="S63" s="40">
        <f t="shared" si="1"/>
        <v>196500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+OCTUBRE2021!K64</f>
        <v>1310000</v>
      </c>
      <c r="J64" s="135">
        <v>131000</v>
      </c>
      <c r="K64" s="38">
        <f t="shared" si="3"/>
        <v>1441000</v>
      </c>
      <c r="L64" s="38">
        <f>+OCTUBRE2021!N64</f>
        <v>1441000</v>
      </c>
      <c r="M64" s="135"/>
      <c r="N64" s="38">
        <f t="shared" si="4"/>
        <v>1441000</v>
      </c>
      <c r="O64" s="38">
        <f>+OCTUBRE2021!Q64</f>
        <v>1310000</v>
      </c>
      <c r="P64" s="135"/>
      <c r="Q64" s="38">
        <f t="shared" si="5"/>
        <v>1310000</v>
      </c>
      <c r="R64" s="39">
        <f t="shared" si="0"/>
        <v>720500</v>
      </c>
      <c r="S64" s="40">
        <f>+N64-Q64</f>
        <v>131000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+OCTUBRE2021!K65</f>
        <v>664898</v>
      </c>
      <c r="J65" s="135"/>
      <c r="K65" s="38">
        <f t="shared" si="3"/>
        <v>664898</v>
      </c>
      <c r="L65" s="38">
        <f>+OCTUBRE2021!N65</f>
        <v>664898</v>
      </c>
      <c r="M65" s="135"/>
      <c r="N65" s="38">
        <f t="shared" si="4"/>
        <v>664898</v>
      </c>
      <c r="O65" s="38">
        <f>+OCTUBRE2021!Q65</f>
        <v>0</v>
      </c>
      <c r="P65" s="135"/>
      <c r="Q65" s="38">
        <f t="shared" si="5"/>
        <v>0</v>
      </c>
      <c r="R65" s="39">
        <f t="shared" si="0"/>
        <v>517634</v>
      </c>
      <c r="S65" s="40">
        <f t="shared" si="1"/>
        <v>664898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27683268</v>
      </c>
      <c r="F66" s="29">
        <f>+F67+F87+F91+F105</f>
        <v>0</v>
      </c>
      <c r="G66" s="29">
        <f>+G67+G87+G91+G105</f>
        <v>56459638</v>
      </c>
      <c r="H66" s="65">
        <f t="shared" si="2"/>
        <v>921728218.75999999</v>
      </c>
      <c r="I66" s="29">
        <f>+OCTUBRE2021!K66</f>
        <v>881106915</v>
      </c>
      <c r="J66" s="134">
        <f>+J67+J87+J91+J105</f>
        <v>10953360</v>
      </c>
      <c r="K66" s="29">
        <f t="shared" si="3"/>
        <v>892060275</v>
      </c>
      <c r="L66" s="29">
        <f>+OCTUBRE2021!N66</f>
        <v>647326879</v>
      </c>
      <c r="M66" s="134">
        <f>+M67+M87+M91+M105</f>
        <v>110824226</v>
      </c>
      <c r="N66" s="29">
        <f t="shared" si="4"/>
        <v>758151105</v>
      </c>
      <c r="O66" s="29">
        <f>+OCTUBRE2021!Q66</f>
        <v>633672571</v>
      </c>
      <c r="P66" s="134">
        <f>+P67+P87+P91+P105</f>
        <v>110824226</v>
      </c>
      <c r="Q66" s="29">
        <f t="shared" si="5"/>
        <v>744496797</v>
      </c>
      <c r="R66" s="35">
        <f t="shared" si="0"/>
        <v>29667943.75999999</v>
      </c>
      <c r="S66" s="36">
        <f t="shared" si="1"/>
        <v>13654308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0</v>
      </c>
      <c r="F67" s="29">
        <f>+F68+F69+F70+F71</f>
        <v>0</v>
      </c>
      <c r="G67" s="29">
        <f>+G68+G69+G70+G71</f>
        <v>10592326</v>
      </c>
      <c r="H67" s="65">
        <f t="shared" si="2"/>
        <v>66655252</v>
      </c>
      <c r="I67" s="29">
        <f>+OCTUBRE2021!K67</f>
        <v>51991852</v>
      </c>
      <c r="J67" s="134">
        <f>+J68+J69+J70+J71</f>
        <v>3526700</v>
      </c>
      <c r="K67" s="29">
        <f t="shared" si="3"/>
        <v>55518552</v>
      </c>
      <c r="L67" s="29">
        <f>+OCTUBRE2021!N67</f>
        <v>51991852</v>
      </c>
      <c r="M67" s="134">
        <f>+M68+M69+M70+M71</f>
        <v>3526700</v>
      </c>
      <c r="N67" s="29">
        <f t="shared" si="4"/>
        <v>55518552</v>
      </c>
      <c r="O67" s="29">
        <f>+OCTUBRE2021!Q67</f>
        <v>46486281</v>
      </c>
      <c r="P67" s="134">
        <f>+P68+P69+P70+P71</f>
        <v>3526700</v>
      </c>
      <c r="Q67" s="29">
        <f t="shared" si="5"/>
        <v>50012981</v>
      </c>
      <c r="R67" s="35">
        <f t="shared" si="0"/>
        <v>11136700</v>
      </c>
      <c r="S67" s="36">
        <f t="shared" si="1"/>
        <v>5505571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+OCTUBRE2021!K68</f>
        <v>37689600</v>
      </c>
      <c r="J68" s="135">
        <v>3526700</v>
      </c>
      <c r="K68" s="38">
        <f t="shared" si="3"/>
        <v>41216300</v>
      </c>
      <c r="L68" s="38">
        <f>+OCTUBRE2021!N68</f>
        <v>37689600</v>
      </c>
      <c r="M68" s="135">
        <v>3526700</v>
      </c>
      <c r="N68" s="38">
        <f t="shared" si="4"/>
        <v>41216300</v>
      </c>
      <c r="O68" s="38">
        <f>+OCTUBRE2021!Q68</f>
        <v>37689600</v>
      </c>
      <c r="P68" s="135">
        <v>3526700</v>
      </c>
      <c r="Q68" s="38">
        <f t="shared" si="5"/>
        <v>41216300</v>
      </c>
      <c r="R68" s="39">
        <f t="shared" si="0"/>
        <v>5047374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/>
      <c r="F69" s="38"/>
      <c r="G69" s="38"/>
      <c r="H69" s="64">
        <f t="shared" si="2"/>
        <v>7000000</v>
      </c>
      <c r="I69" s="38">
        <f>+OCTUBRE2021!K69</f>
        <v>6900000</v>
      </c>
      <c r="J69" s="135"/>
      <c r="K69" s="38">
        <f t="shared" si="3"/>
        <v>6900000</v>
      </c>
      <c r="L69" s="38">
        <f>+OCTUBRE2021!N69</f>
        <v>6900000</v>
      </c>
      <c r="M69" s="135"/>
      <c r="N69" s="38">
        <f t="shared" si="4"/>
        <v>6900000</v>
      </c>
      <c r="O69" s="38">
        <f>+OCTUBRE2021!Q69</f>
        <v>6900000</v>
      </c>
      <c r="P69" s="135"/>
      <c r="Q69" s="38">
        <f t="shared" si="5"/>
        <v>6900000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+OCTUBRE2021!K70</f>
        <v>0</v>
      </c>
      <c r="J70" s="135"/>
      <c r="K70" s="38">
        <f t="shared" si="3"/>
        <v>0</v>
      </c>
      <c r="L70" s="38">
        <f>+OCTUBRE2021!N70</f>
        <v>0</v>
      </c>
      <c r="M70" s="135"/>
      <c r="N70" s="38">
        <f t="shared" si="4"/>
        <v>0</v>
      </c>
      <c r="O70" s="38">
        <f>+OCTUBRE2021!Q70</f>
        <v>0</v>
      </c>
      <c r="P70" s="135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+OCTUBRE2021!K71</f>
        <v>7402252</v>
      </c>
      <c r="J71" s="135">
        <f>J72+J73+J74+J75+J76+J77+J78+J79+J80+J81+J82+J83+J84+J85</f>
        <v>0</v>
      </c>
      <c r="K71" s="38">
        <f t="shared" si="3"/>
        <v>7402252</v>
      </c>
      <c r="L71" s="38">
        <f>+OCTUBRE2021!N71</f>
        <v>7402252</v>
      </c>
      <c r="M71" s="135">
        <f>M72+M73+M74+M75+M76+M77+M78+M79+M80+M81+M82+M83+M84+M85</f>
        <v>0</v>
      </c>
      <c r="N71" s="38">
        <f t="shared" si="4"/>
        <v>7402252</v>
      </c>
      <c r="O71" s="38">
        <f>+OCTUBRE2021!Q71</f>
        <v>1896681</v>
      </c>
      <c r="P71" s="135">
        <f>P72+P73+P74+P75+P76+P77+P78+P79+P80+P81+P82+P83+P84+P85</f>
        <v>0</v>
      </c>
      <c r="Q71" s="38">
        <f t="shared" si="5"/>
        <v>1896681</v>
      </c>
      <c r="R71" s="39">
        <f t="shared" si="0"/>
        <v>5989326</v>
      </c>
      <c r="S71" s="40">
        <f t="shared" si="1"/>
        <v>5505571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+OCTUBRE2021!K72</f>
        <v>1939686</v>
      </c>
      <c r="J72" s="135"/>
      <c r="K72" s="38">
        <f t="shared" si="3"/>
        <v>1939686</v>
      </c>
      <c r="L72" s="38">
        <f>+OCTUBRE2021!N72</f>
        <v>1939686</v>
      </c>
      <c r="M72" s="135"/>
      <c r="N72" s="38">
        <f t="shared" si="4"/>
        <v>1939686</v>
      </c>
      <c r="O72" s="38">
        <f>+OCTUBRE2021!Q72</f>
        <v>215521</v>
      </c>
      <c r="P72" s="135"/>
      <c r="Q72" s="38">
        <f t="shared" si="5"/>
        <v>215521</v>
      </c>
      <c r="R72" s="39">
        <f t="shared" si="0"/>
        <v>646561</v>
      </c>
      <c r="S72" s="40">
        <f t="shared" si="1"/>
        <v>1724165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+OCTUBRE2021!K73</f>
        <v>0</v>
      </c>
      <c r="J73" s="135"/>
      <c r="K73" s="38">
        <f t="shared" si="3"/>
        <v>0</v>
      </c>
      <c r="L73" s="38">
        <f>+OCTUBRE2021!N73</f>
        <v>0</v>
      </c>
      <c r="M73" s="135"/>
      <c r="N73" s="38">
        <f t="shared" si="4"/>
        <v>0</v>
      </c>
      <c r="O73" s="38">
        <f>+OCTUBRE2021!Q73</f>
        <v>0</v>
      </c>
      <c r="P73" s="135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+OCTUBRE2021!K74</f>
        <v>1443248</v>
      </c>
      <c r="J74" s="135"/>
      <c r="K74" s="38">
        <f t="shared" si="3"/>
        <v>1443248</v>
      </c>
      <c r="L74" s="38">
        <f>+OCTUBRE2021!N74</f>
        <v>1443248</v>
      </c>
      <c r="M74" s="135"/>
      <c r="N74" s="38">
        <f t="shared" si="4"/>
        <v>1443248</v>
      </c>
      <c r="O74" s="38">
        <f>+OCTUBRE2021!Q74</f>
        <v>267681</v>
      </c>
      <c r="P74" s="135"/>
      <c r="Q74" s="38">
        <f t="shared" si="5"/>
        <v>267681</v>
      </c>
      <c r="R74" s="39">
        <f t="shared" si="0"/>
        <v>1015547</v>
      </c>
      <c r="S74" s="40">
        <f t="shared" si="1"/>
        <v>1175567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+OCTUBRE2021!K75</f>
        <v>0</v>
      </c>
      <c r="J75" s="135"/>
      <c r="K75" s="38">
        <f t="shared" si="3"/>
        <v>0</v>
      </c>
      <c r="L75" s="38">
        <f>+OCTUBRE2021!N75</f>
        <v>0</v>
      </c>
      <c r="M75" s="135"/>
      <c r="N75" s="38">
        <f t="shared" si="4"/>
        <v>0</v>
      </c>
      <c r="O75" s="38">
        <f>+OCTUBRE2021!Q75</f>
        <v>0</v>
      </c>
      <c r="P75" s="135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+OCTUBRE2021!K76</f>
        <v>189794</v>
      </c>
      <c r="J76" s="135"/>
      <c r="K76" s="38">
        <f t="shared" si="3"/>
        <v>189794</v>
      </c>
      <c r="L76" s="38">
        <f>+OCTUBRE2021!N76</f>
        <v>189794</v>
      </c>
      <c r="M76" s="135"/>
      <c r="N76" s="38">
        <f t="shared" si="4"/>
        <v>189794</v>
      </c>
      <c r="O76" s="38">
        <f>+OCTUBRE2021!Q76</f>
        <v>33052</v>
      </c>
      <c r="P76" s="135"/>
      <c r="Q76" s="38">
        <f t="shared" si="5"/>
        <v>33052</v>
      </c>
      <c r="R76" s="39">
        <f t="shared" ref="R76:R141" si="10">+H76-K76</f>
        <v>126072</v>
      </c>
      <c r="S76" s="40">
        <f t="shared" ref="S76:S141" si="11">+N76-Q76</f>
        <v>156742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+OCTUBRE2021!K77</f>
        <v>463623</v>
      </c>
      <c r="J77" s="135"/>
      <c r="K77" s="38">
        <f t="shared" ref="K77:K142" si="13">+I77+J77</f>
        <v>463623</v>
      </c>
      <c r="L77" s="38">
        <f>+OCTUBRE2021!N77</f>
        <v>463623</v>
      </c>
      <c r="M77" s="135"/>
      <c r="N77" s="38">
        <f t="shared" ref="N77:N142" si="14">+L77+M77</f>
        <v>463623</v>
      </c>
      <c r="O77" s="38">
        <f>+OCTUBRE2021!Q77</f>
        <v>463623</v>
      </c>
      <c r="P77" s="135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+OCTUBRE2021!K78</f>
        <v>3006765</v>
      </c>
      <c r="J78" s="135"/>
      <c r="K78" s="38">
        <f t="shared" si="13"/>
        <v>3006765</v>
      </c>
      <c r="L78" s="38">
        <f>+OCTUBRE2021!N78</f>
        <v>3006765</v>
      </c>
      <c r="M78" s="135"/>
      <c r="N78" s="38">
        <f t="shared" si="14"/>
        <v>3006765</v>
      </c>
      <c r="O78" s="38">
        <f>+OCTUBRE2021!Q78</f>
        <v>557668</v>
      </c>
      <c r="P78" s="135"/>
      <c r="Q78" s="38">
        <f t="shared" si="15"/>
        <v>557668</v>
      </c>
      <c r="R78" s="39">
        <f t="shared" si="10"/>
        <v>2173655</v>
      </c>
      <c r="S78" s="40">
        <f t="shared" si="11"/>
        <v>2449097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+OCTUBRE2021!K79</f>
        <v>0</v>
      </c>
      <c r="J79" s="135"/>
      <c r="K79" s="38">
        <f t="shared" si="13"/>
        <v>0</v>
      </c>
      <c r="L79" s="38">
        <f>+OCTUBRE2021!N79</f>
        <v>0</v>
      </c>
      <c r="M79" s="135"/>
      <c r="N79" s="38">
        <f t="shared" si="14"/>
        <v>0</v>
      </c>
      <c r="O79" s="38">
        <f>+OCTUBRE2021!Q79</f>
        <v>0</v>
      </c>
      <c r="P79" s="135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+OCTUBRE2021!K80</f>
        <v>146228</v>
      </c>
      <c r="J80" s="135"/>
      <c r="K80" s="38">
        <f t="shared" si="13"/>
        <v>146228</v>
      </c>
      <c r="L80" s="38">
        <f>+OCTUBRE2021!N80</f>
        <v>146228</v>
      </c>
      <c r="M80" s="135"/>
      <c r="N80" s="38">
        <f t="shared" si="14"/>
        <v>146228</v>
      </c>
      <c r="O80" s="38">
        <f>+OCTUBRE2021!Q80</f>
        <v>146228</v>
      </c>
      <c r="P80" s="135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+OCTUBRE2021!K81</f>
        <v>212908</v>
      </c>
      <c r="J81" s="135"/>
      <c r="K81" s="38">
        <f t="shared" si="13"/>
        <v>212908</v>
      </c>
      <c r="L81" s="38">
        <f>+OCTUBRE2021!N81</f>
        <v>212908</v>
      </c>
      <c r="M81" s="135"/>
      <c r="N81" s="38">
        <f t="shared" si="14"/>
        <v>212908</v>
      </c>
      <c r="O81" s="38">
        <f>+OCTUBRE2021!Q81</f>
        <v>212908</v>
      </c>
      <c r="P81" s="135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+OCTUBRE2021!K82</f>
        <v>0</v>
      </c>
      <c r="J82" s="135"/>
      <c r="K82" s="38">
        <f t="shared" si="13"/>
        <v>0</v>
      </c>
      <c r="L82" s="38">
        <f>+OCTUBRE2021!N82</f>
        <v>0</v>
      </c>
      <c r="M82" s="135"/>
      <c r="N82" s="38">
        <f t="shared" si="14"/>
        <v>0</v>
      </c>
      <c r="O82" s="38">
        <f>+OCTUBRE2021!Q82</f>
        <v>0</v>
      </c>
      <c r="P82" s="135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+OCTUBRE2021!K83</f>
        <v>0</v>
      </c>
      <c r="J83" s="135"/>
      <c r="K83" s="38">
        <f t="shared" si="13"/>
        <v>0</v>
      </c>
      <c r="L83" s="38">
        <f>+OCTUBRE2021!N83</f>
        <v>0</v>
      </c>
      <c r="M83" s="135"/>
      <c r="N83" s="38">
        <f t="shared" si="14"/>
        <v>0</v>
      </c>
      <c r="O83" s="38">
        <f>+OCTUBRE2021!Q83</f>
        <v>0</v>
      </c>
      <c r="P83" s="135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+OCTUBRE2021!K84</f>
        <v>0</v>
      </c>
      <c r="J84" s="135"/>
      <c r="K84" s="38">
        <f t="shared" si="13"/>
        <v>0</v>
      </c>
      <c r="L84" s="38">
        <f>+OCTUBRE2021!N84</f>
        <v>0</v>
      </c>
      <c r="M84" s="135"/>
      <c r="N84" s="38">
        <f t="shared" si="14"/>
        <v>0</v>
      </c>
      <c r="O84" s="38">
        <f>+OCTUBRE2021!Q84</f>
        <v>0</v>
      </c>
      <c r="P84" s="135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+OCTUBRE2021!K85</f>
        <v>0</v>
      </c>
      <c r="J85" s="135">
        <f>J86</f>
        <v>0</v>
      </c>
      <c r="K85" s="38">
        <f t="shared" si="13"/>
        <v>0</v>
      </c>
      <c r="L85" s="38">
        <f>+OCTUBRE2021!N85</f>
        <v>0</v>
      </c>
      <c r="M85" s="135">
        <f>M86</f>
        <v>0</v>
      </c>
      <c r="N85" s="38">
        <f t="shared" si="14"/>
        <v>0</v>
      </c>
      <c r="O85" s="38">
        <f>+OCTUBRE2021!Q85</f>
        <v>0</v>
      </c>
      <c r="P85" s="135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+OCTUBRE2021!K86</f>
        <v>0</v>
      </c>
      <c r="J86" s="135"/>
      <c r="K86" s="38">
        <f t="shared" si="13"/>
        <v>0</v>
      </c>
      <c r="L86" s="38">
        <f>+OCTUBRE2021!N86</f>
        <v>0</v>
      </c>
      <c r="M86" s="135"/>
      <c r="N86" s="38">
        <f t="shared" si="14"/>
        <v>0</v>
      </c>
      <c r="O86" s="38">
        <f>+OCTUBRE2021!Q86</f>
        <v>0</v>
      </c>
      <c r="P86" s="135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40817550</v>
      </c>
      <c r="H87" s="65">
        <f t="shared" si="12"/>
        <v>833587435.75999999</v>
      </c>
      <c r="I87" s="29">
        <f>+OCTUBRE2021!K87</f>
        <v>813474346</v>
      </c>
      <c r="J87" s="134">
        <f>SUM(J88:J90)</f>
        <v>6300000</v>
      </c>
      <c r="K87" s="29">
        <f t="shared" si="13"/>
        <v>819774346</v>
      </c>
      <c r="L87" s="29">
        <f>+OCTUBRE2021!N87</f>
        <v>578567650</v>
      </c>
      <c r="M87" s="134">
        <f>SUM(M88:M90)</f>
        <v>107297526</v>
      </c>
      <c r="N87" s="29">
        <f t="shared" si="14"/>
        <v>685865176</v>
      </c>
      <c r="O87" s="29">
        <f>+OCTUBRE2021!Q87</f>
        <v>574417650</v>
      </c>
      <c r="P87" s="134">
        <f>SUM(P88:P90)</f>
        <v>107297526</v>
      </c>
      <c r="Q87" s="29">
        <f t="shared" si="15"/>
        <v>681715176</v>
      </c>
      <c r="R87" s="35">
        <f t="shared" si="10"/>
        <v>13813089.75999999</v>
      </c>
      <c r="S87" s="36">
        <f t="shared" si="11"/>
        <v>4150000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+OCTUBRE2021!K88</f>
        <v>0</v>
      </c>
      <c r="J88" s="135"/>
      <c r="K88" s="38">
        <f t="shared" si="13"/>
        <v>0</v>
      </c>
      <c r="L88" s="38">
        <f>+OCTUBRE2021!N88</f>
        <v>0</v>
      </c>
      <c r="M88" s="135"/>
      <c r="N88" s="38">
        <f t="shared" si="14"/>
        <v>0</v>
      </c>
      <c r="O88" s="38">
        <f>+OCTUBRE2021!Q88</f>
        <v>0</v>
      </c>
      <c r="P88" s="135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f>5000000+17024000+15653550</f>
        <v>37677550</v>
      </c>
      <c r="H89" s="64">
        <f t="shared" si="12"/>
        <v>372727435.75999999</v>
      </c>
      <c r="I89" s="38">
        <f>+OCTUBRE2021!K89</f>
        <v>357809346</v>
      </c>
      <c r="J89" s="135">
        <v>4300000</v>
      </c>
      <c r="K89" s="38">
        <f t="shared" si="13"/>
        <v>362109346</v>
      </c>
      <c r="L89" s="38">
        <f>+OCTUBRE2021!N89</f>
        <v>279322850</v>
      </c>
      <c r="M89" s="135">
        <v>33977526</v>
      </c>
      <c r="N89" s="38">
        <f t="shared" si="14"/>
        <v>313300376</v>
      </c>
      <c r="O89" s="38">
        <f>+OCTUBRE2021!Q89</f>
        <v>276872850</v>
      </c>
      <c r="P89" s="135">
        <v>33977526</v>
      </c>
      <c r="Q89" s="38">
        <f t="shared" si="15"/>
        <v>310850376</v>
      </c>
      <c r="R89" s="39">
        <f t="shared" si="10"/>
        <v>10618089.75999999</v>
      </c>
      <c r="S89" s="40">
        <f t="shared" si="11"/>
        <v>2450000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+OCTUBRE2021!K90</f>
        <v>455665000</v>
      </c>
      <c r="J90" s="135">
        <v>2000000</v>
      </c>
      <c r="K90" s="38">
        <f t="shared" si="13"/>
        <v>457665000</v>
      </c>
      <c r="L90" s="38">
        <f>+OCTUBRE2021!N90</f>
        <v>299244800</v>
      </c>
      <c r="M90" s="135">
        <v>73320000</v>
      </c>
      <c r="N90" s="38">
        <f t="shared" si="14"/>
        <v>372564800</v>
      </c>
      <c r="O90" s="38">
        <f>+OCTUBRE2021!Q90</f>
        <v>297544800</v>
      </c>
      <c r="P90" s="135">
        <v>73320000</v>
      </c>
      <c r="Q90" s="38">
        <f t="shared" si="15"/>
        <v>370864800</v>
      </c>
      <c r="R90" s="39">
        <f t="shared" si="10"/>
        <v>3195000</v>
      </c>
      <c r="S90" s="40">
        <f t="shared" si="11"/>
        <v>1700000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+OCTUBRE2021!K91</f>
        <v>5308491</v>
      </c>
      <c r="J91" s="134">
        <f>+J92+J98</f>
        <v>440930</v>
      </c>
      <c r="K91" s="29">
        <f t="shared" si="13"/>
        <v>5749421</v>
      </c>
      <c r="L91" s="29">
        <f>+OCTUBRE2021!N91</f>
        <v>5749421</v>
      </c>
      <c r="M91" s="134">
        <f>+M92+M98</f>
        <v>0</v>
      </c>
      <c r="N91" s="29">
        <f t="shared" si="14"/>
        <v>5749421</v>
      </c>
      <c r="O91" s="29">
        <f>+OCTUBRE2021!Q91</f>
        <v>5308491</v>
      </c>
      <c r="P91" s="134">
        <f>+P92+P98</f>
        <v>0</v>
      </c>
      <c r="Q91" s="29">
        <f t="shared" si="15"/>
        <v>5308491</v>
      </c>
      <c r="R91" s="35">
        <f t="shared" si="10"/>
        <v>994925</v>
      </c>
      <c r="S91" s="36">
        <f t="shared" si="11"/>
        <v>440930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+OCTUBRE2021!K92</f>
        <v>0</v>
      </c>
      <c r="J92" s="135">
        <f>SUM(J93:J97)</f>
        <v>0</v>
      </c>
      <c r="K92" s="38">
        <f t="shared" si="13"/>
        <v>0</v>
      </c>
      <c r="L92" s="38">
        <f>+OCTUBRE2021!N92</f>
        <v>0</v>
      </c>
      <c r="M92" s="135">
        <f>SUM(M93:M97)</f>
        <v>0</v>
      </c>
      <c r="N92" s="38">
        <f t="shared" si="14"/>
        <v>0</v>
      </c>
      <c r="O92" s="38">
        <f>+OCTUBRE2021!Q92</f>
        <v>0</v>
      </c>
      <c r="P92" s="135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+OCTUBRE2021!K93</f>
        <v>0</v>
      </c>
      <c r="J93" s="135"/>
      <c r="K93" s="38">
        <f t="shared" si="13"/>
        <v>0</v>
      </c>
      <c r="L93" s="38">
        <f>+OCTUBRE2021!N93</f>
        <v>0</v>
      </c>
      <c r="M93" s="135"/>
      <c r="N93" s="38">
        <f t="shared" si="14"/>
        <v>0</v>
      </c>
      <c r="O93" s="38">
        <f>+OCTUBRE2021!Q93</f>
        <v>0</v>
      </c>
      <c r="P93" s="135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+OCTUBRE2021!K94</f>
        <v>0</v>
      </c>
      <c r="J94" s="135"/>
      <c r="K94" s="38">
        <f t="shared" si="13"/>
        <v>0</v>
      </c>
      <c r="L94" s="38">
        <f>+OCTUBRE2021!N94</f>
        <v>0</v>
      </c>
      <c r="M94" s="135"/>
      <c r="N94" s="38">
        <f t="shared" si="14"/>
        <v>0</v>
      </c>
      <c r="O94" s="38">
        <f>+OCTUBRE2021!Q94</f>
        <v>0</v>
      </c>
      <c r="P94" s="135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+OCTUBRE2021!K95</f>
        <v>0</v>
      </c>
      <c r="J95" s="135"/>
      <c r="K95" s="38">
        <f t="shared" si="13"/>
        <v>0</v>
      </c>
      <c r="L95" s="38">
        <f>+OCTUBRE2021!N95</f>
        <v>0</v>
      </c>
      <c r="M95" s="135"/>
      <c r="N95" s="38">
        <f t="shared" si="14"/>
        <v>0</v>
      </c>
      <c r="O95" s="38">
        <f>+OCTUBRE2021!Q95</f>
        <v>0</v>
      </c>
      <c r="P95" s="135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+OCTUBRE2021!K96</f>
        <v>0</v>
      </c>
      <c r="J96" s="135"/>
      <c r="K96" s="38">
        <f t="shared" si="13"/>
        <v>0</v>
      </c>
      <c r="L96" s="38">
        <f>+OCTUBRE2021!N96</f>
        <v>0</v>
      </c>
      <c r="M96" s="135"/>
      <c r="N96" s="38">
        <f t="shared" si="14"/>
        <v>0</v>
      </c>
      <c r="O96" s="38">
        <f>+OCTUBRE2021!Q96</f>
        <v>0</v>
      </c>
      <c r="P96" s="135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+OCTUBRE2021!K97</f>
        <v>0</v>
      </c>
      <c r="J97" s="135"/>
      <c r="K97" s="38">
        <f t="shared" si="13"/>
        <v>0</v>
      </c>
      <c r="L97" s="38">
        <f>+OCTUBRE2021!N97</f>
        <v>0</v>
      </c>
      <c r="M97" s="135"/>
      <c r="N97" s="38">
        <f t="shared" si="14"/>
        <v>0</v>
      </c>
      <c r="O97" s="38">
        <f>+OCTUBRE2021!Q97</f>
        <v>0</v>
      </c>
      <c r="P97" s="135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+OCTUBRE2021!K98</f>
        <v>5308491</v>
      </c>
      <c r="J98" s="136">
        <f>SUM(J99:J104)</f>
        <v>440930</v>
      </c>
      <c r="K98" s="38">
        <f t="shared" si="13"/>
        <v>5749421</v>
      </c>
      <c r="L98" s="38">
        <f>+OCTUBRE2021!N98</f>
        <v>5749421</v>
      </c>
      <c r="M98" s="136">
        <f>SUM(M99:M104)</f>
        <v>0</v>
      </c>
      <c r="N98" s="38">
        <f t="shared" si="14"/>
        <v>5749421</v>
      </c>
      <c r="O98" s="38">
        <f>+OCTUBRE2021!Q98</f>
        <v>5308491</v>
      </c>
      <c r="P98" s="136">
        <f>SUM(P99:P104)</f>
        <v>0</v>
      </c>
      <c r="Q98" s="38">
        <f t="shared" si="15"/>
        <v>5308491</v>
      </c>
      <c r="R98" s="39">
        <f t="shared" si="10"/>
        <v>994925</v>
      </c>
      <c r="S98" s="40">
        <f t="shared" si="11"/>
        <v>440930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+OCTUBRE2021!K99</f>
        <v>3204400</v>
      </c>
      <c r="J99" s="135">
        <v>299830</v>
      </c>
      <c r="K99" s="38">
        <f t="shared" si="13"/>
        <v>3504230</v>
      </c>
      <c r="L99" s="38">
        <f>+OCTUBRE2021!N99</f>
        <v>3504230</v>
      </c>
      <c r="M99" s="135"/>
      <c r="N99" s="38">
        <f t="shared" si="14"/>
        <v>3504230</v>
      </c>
      <c r="O99" s="38">
        <f>+OCTUBRE2021!Q99</f>
        <v>3204400</v>
      </c>
      <c r="P99" s="135"/>
      <c r="Q99" s="38">
        <f t="shared" si="15"/>
        <v>3204400</v>
      </c>
      <c r="R99" s="39">
        <f t="shared" si="10"/>
        <v>299830</v>
      </c>
      <c r="S99" s="40">
        <f t="shared" si="11"/>
        <v>299830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+OCTUBRE2021!K100</f>
        <v>290900</v>
      </c>
      <c r="J100" s="135"/>
      <c r="K100" s="38">
        <f t="shared" si="13"/>
        <v>290900</v>
      </c>
      <c r="L100" s="38">
        <f>+OCTUBRE2021!N100</f>
        <v>290900</v>
      </c>
      <c r="M100" s="135"/>
      <c r="N100" s="38">
        <f t="shared" si="14"/>
        <v>290900</v>
      </c>
      <c r="O100" s="38">
        <f>+OCTUBRE2021!Q100</f>
        <v>290900</v>
      </c>
      <c r="P100" s="135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+OCTUBRE2021!K101</f>
        <v>272492</v>
      </c>
      <c r="J101" s="135"/>
      <c r="K101" s="38">
        <f t="shared" si="13"/>
        <v>272492</v>
      </c>
      <c r="L101" s="38">
        <f>+OCTUBRE2021!N101</f>
        <v>272492</v>
      </c>
      <c r="M101" s="135"/>
      <c r="N101" s="38">
        <f t="shared" si="14"/>
        <v>272492</v>
      </c>
      <c r="O101" s="38">
        <f>+OCTUBRE2021!Q101</f>
        <v>272492</v>
      </c>
      <c r="P101" s="135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+OCTUBRE2021!K102</f>
        <v>0</v>
      </c>
      <c r="J102" s="135"/>
      <c r="K102" s="38">
        <f t="shared" si="13"/>
        <v>0</v>
      </c>
      <c r="L102" s="38">
        <f>+OCTUBRE2021!N102</f>
        <v>0</v>
      </c>
      <c r="M102" s="135"/>
      <c r="N102" s="38">
        <f t="shared" si="14"/>
        <v>0</v>
      </c>
      <c r="O102" s="38">
        <f>+OCTUBRE2021!Q102</f>
        <v>0</v>
      </c>
      <c r="P102" s="135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+OCTUBRE2021!K103</f>
        <v>1508000</v>
      </c>
      <c r="J103" s="135">
        <v>141100</v>
      </c>
      <c r="K103" s="38">
        <f t="shared" si="13"/>
        <v>1649100</v>
      </c>
      <c r="L103" s="38">
        <f>+OCTUBRE2021!N103</f>
        <v>1649100</v>
      </c>
      <c r="M103" s="135"/>
      <c r="N103" s="38">
        <f t="shared" si="14"/>
        <v>1649100</v>
      </c>
      <c r="O103" s="38">
        <f>+OCTUBRE2021!Q103</f>
        <v>1508000</v>
      </c>
      <c r="P103" s="135"/>
      <c r="Q103" s="38">
        <f t="shared" si="15"/>
        <v>1508000</v>
      </c>
      <c r="R103" s="39">
        <f t="shared" si="10"/>
        <v>531600</v>
      </c>
      <c r="S103" s="40">
        <f t="shared" si="11"/>
        <v>141100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+OCTUBRE2021!K104</f>
        <v>32699</v>
      </c>
      <c r="J104" s="135"/>
      <c r="K104" s="38">
        <f t="shared" si="13"/>
        <v>32699</v>
      </c>
      <c r="L104" s="38">
        <f>+OCTUBRE2021!N104</f>
        <v>32699</v>
      </c>
      <c r="M104" s="135"/>
      <c r="N104" s="38">
        <f t="shared" si="14"/>
        <v>32699</v>
      </c>
      <c r="O104" s="38">
        <f>+OCTUBRE2021!Q104</f>
        <v>32699</v>
      </c>
      <c r="P104" s="135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2079268</v>
      </c>
      <c r="F105" s="29">
        <f>+F106+F111</f>
        <v>0</v>
      </c>
      <c r="G105" s="29">
        <f>+G106+G111</f>
        <v>1107800</v>
      </c>
      <c r="H105" s="65">
        <f t="shared" si="12"/>
        <v>14741185</v>
      </c>
      <c r="I105" s="29">
        <f>+OCTUBRE2021!K105</f>
        <v>10332226</v>
      </c>
      <c r="J105" s="134">
        <f>+J106+J111</f>
        <v>685730</v>
      </c>
      <c r="K105" s="29">
        <f t="shared" si="13"/>
        <v>11017956</v>
      </c>
      <c r="L105" s="29">
        <f>+OCTUBRE2021!N105</f>
        <v>11017956</v>
      </c>
      <c r="M105" s="134">
        <f>+M106+M111</f>
        <v>0</v>
      </c>
      <c r="N105" s="29">
        <f t="shared" si="14"/>
        <v>11017956</v>
      </c>
      <c r="O105" s="29">
        <f>+OCTUBRE2021!Q105</f>
        <v>7460149</v>
      </c>
      <c r="P105" s="134">
        <f>+P106+P111</f>
        <v>0</v>
      </c>
      <c r="Q105" s="29">
        <f t="shared" si="15"/>
        <v>7460149</v>
      </c>
      <c r="R105" s="35">
        <f t="shared" si="10"/>
        <v>3723229</v>
      </c>
      <c r="S105" s="36">
        <f t="shared" si="11"/>
        <v>3557807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+OCTUBRE2021!K106</f>
        <v>0</v>
      </c>
      <c r="J106" s="135">
        <f>SUM(J107:J110)</f>
        <v>0</v>
      </c>
      <c r="K106" s="38">
        <f t="shared" si="13"/>
        <v>0</v>
      </c>
      <c r="L106" s="38">
        <f>+OCTUBRE2021!N106</f>
        <v>0</v>
      </c>
      <c r="M106" s="135">
        <f>SUM(M107:M110)</f>
        <v>0</v>
      </c>
      <c r="N106" s="38">
        <f t="shared" si="14"/>
        <v>0</v>
      </c>
      <c r="O106" s="38">
        <f>+OCTUBRE2021!Q106</f>
        <v>0</v>
      </c>
      <c r="P106" s="135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+OCTUBRE2021!K107</f>
        <v>0</v>
      </c>
      <c r="J107" s="135"/>
      <c r="K107" s="38">
        <f t="shared" si="13"/>
        <v>0</v>
      </c>
      <c r="L107" s="38">
        <f>+OCTUBRE2021!N107</f>
        <v>0</v>
      </c>
      <c r="M107" s="135"/>
      <c r="N107" s="38">
        <f t="shared" si="14"/>
        <v>0</v>
      </c>
      <c r="O107" s="38">
        <f>+OCTUBRE2021!Q107</f>
        <v>0</v>
      </c>
      <c r="P107" s="135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+OCTUBRE2021!K108</f>
        <v>0</v>
      </c>
      <c r="J108" s="135"/>
      <c r="K108" s="38">
        <f t="shared" si="13"/>
        <v>0</v>
      </c>
      <c r="L108" s="38">
        <f>+OCTUBRE2021!N108</f>
        <v>0</v>
      </c>
      <c r="M108" s="135"/>
      <c r="N108" s="38">
        <f t="shared" si="14"/>
        <v>0</v>
      </c>
      <c r="O108" s="38">
        <f>+OCTUBRE2021!Q108</f>
        <v>0</v>
      </c>
      <c r="P108" s="135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+OCTUBRE2021!K109</f>
        <v>0</v>
      </c>
      <c r="J109" s="135"/>
      <c r="K109" s="38">
        <f t="shared" si="13"/>
        <v>0</v>
      </c>
      <c r="L109" s="38">
        <f>+OCTUBRE2021!N109</f>
        <v>0</v>
      </c>
      <c r="M109" s="135"/>
      <c r="N109" s="38">
        <f t="shared" si="14"/>
        <v>0</v>
      </c>
      <c r="O109" s="38">
        <f>+OCTUBRE2021!Q109</f>
        <v>0</v>
      </c>
      <c r="P109" s="135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+OCTUBRE2021!K110</f>
        <v>0</v>
      </c>
      <c r="J110" s="135"/>
      <c r="K110" s="38">
        <f t="shared" si="13"/>
        <v>0</v>
      </c>
      <c r="L110" s="38">
        <f>+OCTUBRE2021!N110</f>
        <v>0</v>
      </c>
      <c r="M110" s="135"/>
      <c r="N110" s="38">
        <f t="shared" si="14"/>
        <v>0</v>
      </c>
      <c r="O110" s="38">
        <f>+OCTUBRE2021!Q110</f>
        <v>0</v>
      </c>
      <c r="P110" s="135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2079268</v>
      </c>
      <c r="F111" s="38">
        <f>SUM(F112:F119)</f>
        <v>0</v>
      </c>
      <c r="G111" s="38">
        <f>SUM(G112:G119)</f>
        <v>1107800</v>
      </c>
      <c r="H111" s="64">
        <f t="shared" si="12"/>
        <v>14741185</v>
      </c>
      <c r="I111" s="38">
        <f>+OCTUBRE2021!K111</f>
        <v>10332226</v>
      </c>
      <c r="J111" s="135">
        <f>SUM(J112:J119)</f>
        <v>685730</v>
      </c>
      <c r="K111" s="38">
        <f t="shared" si="13"/>
        <v>11017956</v>
      </c>
      <c r="L111" s="38">
        <f>+OCTUBRE2021!N111</f>
        <v>11017956</v>
      </c>
      <c r="M111" s="135">
        <f>SUM(M112:M119)</f>
        <v>0</v>
      </c>
      <c r="N111" s="38">
        <f t="shared" si="14"/>
        <v>11017956</v>
      </c>
      <c r="O111" s="38">
        <f>+OCTUBRE2021!Q111</f>
        <v>7460149</v>
      </c>
      <c r="P111" s="135">
        <f>SUM(P112:P119)</f>
        <v>0</v>
      </c>
      <c r="Q111" s="38">
        <f t="shared" si="15"/>
        <v>7460149</v>
      </c>
      <c r="R111" s="39">
        <f t="shared" si="10"/>
        <v>3723229</v>
      </c>
      <c r="S111" s="40">
        <f t="shared" si="11"/>
        <v>3557807</v>
      </c>
      <c r="T111" s="53">
        <f>+S111-'[1]CARTERA  '!$I$57</f>
        <v>3557807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+OCTUBRE2021!K112</f>
        <v>0</v>
      </c>
      <c r="J112" s="135"/>
      <c r="K112" s="38">
        <f t="shared" si="13"/>
        <v>0</v>
      </c>
      <c r="L112" s="38">
        <f>+OCTUBRE2021!N112</f>
        <v>0</v>
      </c>
      <c r="M112" s="135"/>
      <c r="N112" s="38">
        <f t="shared" si="14"/>
        <v>0</v>
      </c>
      <c r="O112" s="38">
        <f>+OCTUBRE2021!Q112</f>
        <v>0</v>
      </c>
      <c r="P112" s="135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+OCTUBRE2021!K113</f>
        <v>4232300</v>
      </c>
      <c r="J113" s="135">
        <v>423230</v>
      </c>
      <c r="K113" s="38">
        <f t="shared" si="13"/>
        <v>4655530</v>
      </c>
      <c r="L113" s="38">
        <f>+OCTUBRE2021!N113</f>
        <v>4655530</v>
      </c>
      <c r="M113" s="135"/>
      <c r="N113" s="38">
        <f t="shared" si="14"/>
        <v>4655530</v>
      </c>
      <c r="O113" s="38">
        <f>+OCTUBRE2021!Q113</f>
        <v>4232300</v>
      </c>
      <c r="P113" s="135"/>
      <c r="Q113" s="38">
        <f t="shared" si="15"/>
        <v>4232300</v>
      </c>
      <c r="R113" s="39">
        <f t="shared" si="10"/>
        <v>423230</v>
      </c>
      <c r="S113" s="40">
        <f t="shared" si="11"/>
        <v>423230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+OCTUBRE2021!K114</f>
        <v>2984838</v>
      </c>
      <c r="J114" s="135"/>
      <c r="K114" s="38">
        <f t="shared" si="13"/>
        <v>2984838</v>
      </c>
      <c r="L114" s="38">
        <f>+OCTUBRE2021!N114</f>
        <v>2984838</v>
      </c>
      <c r="M114" s="135"/>
      <c r="N114" s="38">
        <f t="shared" si="14"/>
        <v>2984838</v>
      </c>
      <c r="O114" s="38">
        <f>+OCTUBRE2021!Q114</f>
        <v>331649</v>
      </c>
      <c r="P114" s="135"/>
      <c r="Q114" s="38">
        <f t="shared" si="15"/>
        <v>331649</v>
      </c>
      <c r="R114" s="39">
        <f t="shared" si="10"/>
        <v>994945</v>
      </c>
      <c r="S114" s="40">
        <f t="shared" si="11"/>
        <v>2653189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+OCTUBRE2021!K115</f>
        <v>919200</v>
      </c>
      <c r="J115" s="135">
        <v>86000</v>
      </c>
      <c r="K115" s="38">
        <f t="shared" si="13"/>
        <v>1005200</v>
      </c>
      <c r="L115" s="38">
        <f>+OCTUBRE2021!N115</f>
        <v>1005200</v>
      </c>
      <c r="M115" s="135"/>
      <c r="N115" s="38">
        <f t="shared" si="14"/>
        <v>1005200</v>
      </c>
      <c r="O115" s="38">
        <f>+OCTUBRE2021!Q115</f>
        <v>919200</v>
      </c>
      <c r="P115" s="135"/>
      <c r="Q115" s="38">
        <f t="shared" si="15"/>
        <v>919200</v>
      </c>
      <c r="R115" s="39">
        <f t="shared" si="10"/>
        <v>86000</v>
      </c>
      <c r="S115" s="40">
        <f t="shared" si="11"/>
        <v>86000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+OCTUBRE2021!K116</f>
        <v>0</v>
      </c>
      <c r="J116" s="135"/>
      <c r="K116" s="38">
        <f t="shared" si="13"/>
        <v>0</v>
      </c>
      <c r="L116" s="38">
        <f>+OCTUBRE2021!N116</f>
        <v>0</v>
      </c>
      <c r="M116" s="135"/>
      <c r="N116" s="38">
        <f t="shared" si="14"/>
        <v>0</v>
      </c>
      <c r="O116" s="38">
        <f>+OCTUBRE2021!Q116</f>
        <v>0</v>
      </c>
      <c r="P116" s="135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</f>
        <v>1454500</v>
      </c>
      <c r="F117" s="38"/>
      <c r="G117" s="38"/>
      <c r="H117" s="64">
        <f t="shared" si="12"/>
        <v>1932074</v>
      </c>
      <c r="I117" s="38">
        <f>+OCTUBRE2021!K117</f>
        <v>218888</v>
      </c>
      <c r="J117" s="135"/>
      <c r="K117" s="38">
        <f t="shared" si="13"/>
        <v>218888</v>
      </c>
      <c r="L117" s="38">
        <f>+OCTUBRE2021!N117</f>
        <v>218888</v>
      </c>
      <c r="M117" s="135"/>
      <c r="N117" s="38">
        <f t="shared" si="14"/>
        <v>218888</v>
      </c>
      <c r="O117" s="38">
        <f>+OCTUBRE2021!Q117</f>
        <v>0</v>
      </c>
      <c r="P117" s="135"/>
      <c r="Q117" s="38">
        <f t="shared" si="15"/>
        <v>0</v>
      </c>
      <c r="R117" s="39">
        <f t="shared" si="10"/>
        <v>1713186</v>
      </c>
      <c r="S117" s="40">
        <f t="shared" si="11"/>
        <v>218888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+OCTUBRE2021!K118</f>
        <v>1222400</v>
      </c>
      <c r="J118" s="135">
        <v>105900</v>
      </c>
      <c r="K118" s="38">
        <f t="shared" si="13"/>
        <v>1328300</v>
      </c>
      <c r="L118" s="38">
        <f>+OCTUBRE2021!N118</f>
        <v>1328300</v>
      </c>
      <c r="M118" s="135"/>
      <c r="N118" s="38">
        <f t="shared" si="14"/>
        <v>1328300</v>
      </c>
      <c r="O118" s="38">
        <f>+OCTUBRE2021!Q118</f>
        <v>1222400</v>
      </c>
      <c r="P118" s="135"/>
      <c r="Q118" s="38">
        <f t="shared" si="15"/>
        <v>1222400</v>
      </c>
      <c r="R118" s="39">
        <f t="shared" si="10"/>
        <v>379300</v>
      </c>
      <c r="S118" s="40">
        <f t="shared" si="11"/>
        <v>105900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+OCTUBRE2021!K119</f>
        <v>754600</v>
      </c>
      <c r="J119" s="135">
        <v>70600</v>
      </c>
      <c r="K119" s="38">
        <f t="shared" si="13"/>
        <v>825200</v>
      </c>
      <c r="L119" s="38">
        <f>+OCTUBRE2021!N119</f>
        <v>825200</v>
      </c>
      <c r="M119" s="135"/>
      <c r="N119" s="38">
        <f t="shared" si="14"/>
        <v>825200</v>
      </c>
      <c r="O119" s="38">
        <f>+OCTUBRE2021!Q119</f>
        <v>754600</v>
      </c>
      <c r="P119" s="135"/>
      <c r="Q119" s="38">
        <f t="shared" si="15"/>
        <v>754600</v>
      </c>
      <c r="R119" s="39">
        <f t="shared" si="10"/>
        <v>126568</v>
      </c>
      <c r="S119" s="40">
        <f t="shared" si="11"/>
        <v>70600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273403733.19999999</v>
      </c>
      <c r="E120" s="29">
        <f>+E121+E144+E172</f>
        <v>71401328</v>
      </c>
      <c r="F120" s="29">
        <f>+F121+F144+F172</f>
        <v>0</v>
      </c>
      <c r="G120" s="29">
        <f>+G121+G144+G172</f>
        <v>7514000</v>
      </c>
      <c r="H120" s="65">
        <f t="shared" si="12"/>
        <v>678101171.20000005</v>
      </c>
      <c r="I120" s="29">
        <f>+OCTUBRE2021!K120</f>
        <v>492346746.86999995</v>
      </c>
      <c r="J120" s="134">
        <f>+J121+J144+J172</f>
        <v>76603104</v>
      </c>
      <c r="K120" s="29">
        <f t="shared" si="13"/>
        <v>568949850.86999989</v>
      </c>
      <c r="L120" s="29">
        <f>+OCTUBRE2021!N120</f>
        <v>381836073.92000002</v>
      </c>
      <c r="M120" s="134">
        <f>+M121+M144+M172</f>
        <v>108301342</v>
      </c>
      <c r="N120" s="29">
        <f t="shared" si="14"/>
        <v>490137415.92000002</v>
      </c>
      <c r="O120" s="29">
        <f>+OCTUBRE2021!Q120</f>
        <v>324946222.87</v>
      </c>
      <c r="P120" s="134">
        <f>+P121+P144+P172</f>
        <v>108914292</v>
      </c>
      <c r="Q120" s="29">
        <f t="shared" si="15"/>
        <v>433860514.87</v>
      </c>
      <c r="R120" s="35">
        <f t="shared" si="10"/>
        <v>109151320.33000016</v>
      </c>
      <c r="S120" s="36">
        <f t="shared" si="11"/>
        <v>56276901.050000012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34318792.049999997</v>
      </c>
      <c r="E121" s="29">
        <f>+E122+E130+E142</f>
        <v>5600000</v>
      </c>
      <c r="F121" s="29">
        <f>+F122+F130+F142</f>
        <v>0</v>
      </c>
      <c r="G121" s="29">
        <f>+G122+G130+G142</f>
        <v>514000</v>
      </c>
      <c r="H121" s="65">
        <f t="shared" si="12"/>
        <v>169410069.05000001</v>
      </c>
      <c r="I121" s="29">
        <f>+OCTUBRE2021!K121</f>
        <v>129970297.90000001</v>
      </c>
      <c r="J121" s="134">
        <f>+J122+J130+J142</f>
        <v>3945748</v>
      </c>
      <c r="K121" s="29">
        <f t="shared" si="13"/>
        <v>133916045.90000001</v>
      </c>
      <c r="L121" s="29">
        <f>+OCTUBRE2021!N121</f>
        <v>112116779.94999999</v>
      </c>
      <c r="M121" s="134">
        <f>+M122+M130+M142</f>
        <v>20509161</v>
      </c>
      <c r="N121" s="29">
        <f t="shared" si="14"/>
        <v>132625940.94999999</v>
      </c>
      <c r="O121" s="29">
        <f>+OCTUBRE2021!Q121</f>
        <v>106748528.90000001</v>
      </c>
      <c r="P121" s="134">
        <f>+P122+P130+P142</f>
        <v>20509161</v>
      </c>
      <c r="Q121" s="29">
        <f t="shared" si="15"/>
        <v>127257689.90000001</v>
      </c>
      <c r="R121" s="35">
        <f t="shared" si="10"/>
        <v>35494023.150000006</v>
      </c>
      <c r="S121" s="36">
        <f t="shared" si="11"/>
        <v>5368251.0499999821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514000</v>
      </c>
      <c r="H122" s="65">
        <f t="shared" si="12"/>
        <v>49904792.049999997</v>
      </c>
      <c r="I122" s="29">
        <f>+OCTUBRE2021!K122</f>
        <v>32194330.359999999</v>
      </c>
      <c r="J122" s="134">
        <f>+J123+J124+J129</f>
        <v>0</v>
      </c>
      <c r="K122" s="29">
        <f t="shared" si="13"/>
        <v>32194330.359999999</v>
      </c>
      <c r="L122" s="29">
        <f>+OCTUBRE2021!N122</f>
        <v>32194330.359999999</v>
      </c>
      <c r="M122" s="134">
        <f>+M123+M124+M129</f>
        <v>0</v>
      </c>
      <c r="N122" s="29">
        <f t="shared" si="14"/>
        <v>32194330.359999999</v>
      </c>
      <c r="O122" s="29">
        <f>+OCTUBRE2021!Q122</f>
        <v>32194330.359999999</v>
      </c>
      <c r="P122" s="134">
        <f>+P123+P124+P129</f>
        <v>0</v>
      </c>
      <c r="Q122" s="29">
        <f t="shared" si="15"/>
        <v>32194330.359999999</v>
      </c>
      <c r="R122" s="35">
        <f t="shared" si="10"/>
        <v>17710461.689999998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+OCTUBRE2021!K123</f>
        <v>17785322</v>
      </c>
      <c r="J123" s="135"/>
      <c r="K123" s="38">
        <f t="shared" si="13"/>
        <v>17785322</v>
      </c>
      <c r="L123" s="38">
        <f>+OCTUBRE2021!N123</f>
        <v>17785322</v>
      </c>
      <c r="M123" s="135"/>
      <c r="N123" s="38">
        <f t="shared" si="14"/>
        <v>17785322</v>
      </c>
      <c r="O123" s="38">
        <f>+OCTUBRE2021!Q123</f>
        <v>17785322</v>
      </c>
      <c r="P123" s="135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+OCTUBRE2021!K124</f>
        <v>14100000</v>
      </c>
      <c r="J124" s="135">
        <f>SUM(J125:J128)</f>
        <v>0</v>
      </c>
      <c r="K124" s="38">
        <f t="shared" si="13"/>
        <v>14100000</v>
      </c>
      <c r="L124" s="38">
        <f>+OCTUBRE2021!N124</f>
        <v>14100000</v>
      </c>
      <c r="M124" s="135">
        <f>SUM(M125:M128)</f>
        <v>0</v>
      </c>
      <c r="N124" s="38">
        <f t="shared" si="14"/>
        <v>14100000</v>
      </c>
      <c r="O124" s="38">
        <f>+OCTUBRE2021!Q124</f>
        <v>14100000</v>
      </c>
      <c r="P124" s="135">
        <f>SUM(P125:P128)</f>
        <v>0</v>
      </c>
      <c r="Q124" s="38">
        <f t="shared" si="15"/>
        <v>14100000</v>
      </c>
      <c r="R124" s="39">
        <f t="shared" si="10"/>
        <v>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+OCTUBRE2021!K125</f>
        <v>0</v>
      </c>
      <c r="J125" s="135"/>
      <c r="K125" s="38">
        <f t="shared" si="13"/>
        <v>0</v>
      </c>
      <c r="L125" s="38">
        <f>+OCTUBRE2021!N125</f>
        <v>0</v>
      </c>
      <c r="M125" s="135"/>
      <c r="N125" s="38">
        <f t="shared" si="14"/>
        <v>0</v>
      </c>
      <c r="O125" s="38">
        <f>+OCTUBRE2021!Q125</f>
        <v>0</v>
      </c>
      <c r="P125" s="135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+OCTUBRE2021!K126</f>
        <v>4000000</v>
      </c>
      <c r="J126" s="135"/>
      <c r="K126" s="38">
        <f t="shared" si="13"/>
        <v>4000000</v>
      </c>
      <c r="L126" s="38">
        <f>+OCTUBRE2021!N126</f>
        <v>4000000</v>
      </c>
      <c r="M126" s="135"/>
      <c r="N126" s="38">
        <f t="shared" si="14"/>
        <v>4000000</v>
      </c>
      <c r="O126" s="38">
        <f>+OCTUBRE2021!Q126</f>
        <v>4000000</v>
      </c>
      <c r="P126" s="135"/>
      <c r="Q126" s="38">
        <f t="shared" si="15"/>
        <v>4000000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+OCTUBRE2021!K127</f>
        <v>8100000</v>
      </c>
      <c r="J127" s="135"/>
      <c r="K127" s="38">
        <f t="shared" si="13"/>
        <v>8100000</v>
      </c>
      <c r="L127" s="38">
        <f>+OCTUBRE2021!N127</f>
        <v>8100000</v>
      </c>
      <c r="M127" s="135"/>
      <c r="N127" s="38">
        <f t="shared" si="14"/>
        <v>8100000</v>
      </c>
      <c r="O127" s="38">
        <f>+OCTUBRE2021!Q127</f>
        <v>8100000</v>
      </c>
      <c r="P127" s="135"/>
      <c r="Q127" s="38">
        <f t="shared" si="15"/>
        <v>8100000</v>
      </c>
      <c r="R127" s="39">
        <f t="shared" si="10"/>
        <v>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+OCTUBRE2021!K128</f>
        <v>2000000</v>
      </c>
      <c r="J128" s="135"/>
      <c r="K128" s="38">
        <f t="shared" si="13"/>
        <v>2000000</v>
      </c>
      <c r="L128" s="38">
        <f>+OCTUBRE2021!N128</f>
        <v>2000000</v>
      </c>
      <c r="M128" s="135"/>
      <c r="N128" s="38">
        <f t="shared" si="14"/>
        <v>2000000</v>
      </c>
      <c r="O128" s="38">
        <f>+OCTUBRE2021!Q128</f>
        <v>2000000</v>
      </c>
      <c r="P128" s="135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>
        <v>514000</v>
      </c>
      <c r="H129" s="64">
        <f t="shared" si="12"/>
        <v>486000</v>
      </c>
      <c r="I129" s="38">
        <f>+OCTUBRE2021!K129</f>
        <v>309008.36</v>
      </c>
      <c r="J129" s="135"/>
      <c r="K129" s="38">
        <f t="shared" si="13"/>
        <v>309008.36</v>
      </c>
      <c r="L129" s="38">
        <f>+OCTUBRE2021!N129</f>
        <v>309008.36</v>
      </c>
      <c r="M129" s="135"/>
      <c r="N129" s="38">
        <f t="shared" si="14"/>
        <v>309008.36</v>
      </c>
      <c r="O129" s="38">
        <f>+OCTUBRE2021!Q129</f>
        <v>309008.36</v>
      </c>
      <c r="P129" s="135"/>
      <c r="Q129" s="38">
        <f t="shared" si="15"/>
        <v>309008.36</v>
      </c>
      <c r="R129" s="39">
        <f t="shared" si="10"/>
        <v>176991.64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0</v>
      </c>
      <c r="E130" s="29">
        <f>SUM(E131:E141)</f>
        <v>500000</v>
      </c>
      <c r="F130" s="29">
        <f>SUM(F131:F141)</f>
        <v>0</v>
      </c>
      <c r="G130" s="29">
        <f>SUM(G131:G141)</f>
        <v>0</v>
      </c>
      <c r="H130" s="65">
        <f t="shared" si="12"/>
        <v>113505277</v>
      </c>
      <c r="I130" s="29">
        <f>+OCTUBRE2021!K130</f>
        <v>91864646.540000007</v>
      </c>
      <c r="J130" s="134">
        <f>SUM(J131:J141)</f>
        <v>3945748</v>
      </c>
      <c r="K130" s="29">
        <f t="shared" si="13"/>
        <v>95810394.540000007</v>
      </c>
      <c r="L130" s="29">
        <f>+OCTUBRE2021!N130</f>
        <v>74011128.590000004</v>
      </c>
      <c r="M130" s="134">
        <f>SUM(M131:M141)</f>
        <v>20509161</v>
      </c>
      <c r="N130" s="29">
        <f t="shared" si="14"/>
        <v>94520289.590000004</v>
      </c>
      <c r="O130" s="29">
        <f>+OCTUBRE2021!Q130</f>
        <v>68642877.539999992</v>
      </c>
      <c r="P130" s="134">
        <f>SUM(P131:P141)</f>
        <v>20509161</v>
      </c>
      <c r="Q130" s="29">
        <f t="shared" si="15"/>
        <v>89152038.539999992</v>
      </c>
      <c r="R130" s="35">
        <f t="shared" si="10"/>
        <v>17694882.459999993</v>
      </c>
      <c r="S130" s="36">
        <f t="shared" si="11"/>
        <v>5368251.0500000119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/>
      <c r="H131" s="64">
        <f t="shared" si="12"/>
        <v>20000000</v>
      </c>
      <c r="I131" s="38">
        <f>+OCTUBRE2021!K131</f>
        <v>8996000</v>
      </c>
      <c r="J131" s="135">
        <v>2348000</v>
      </c>
      <c r="K131" s="38">
        <f t="shared" si="13"/>
        <v>11344000</v>
      </c>
      <c r="L131" s="38">
        <f>+OCTUBRE2021!N131</f>
        <v>8996000</v>
      </c>
      <c r="M131" s="135">
        <v>2348000</v>
      </c>
      <c r="N131" s="38">
        <f t="shared" si="14"/>
        <v>11344000</v>
      </c>
      <c r="O131" s="38">
        <f>+OCTUBRE2021!Q131</f>
        <v>8996000</v>
      </c>
      <c r="P131" s="135">
        <v>2348000</v>
      </c>
      <c r="Q131" s="38">
        <f t="shared" si="15"/>
        <v>11344000</v>
      </c>
      <c r="R131" s="39">
        <f t="shared" si="10"/>
        <v>8656000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+OCTUBRE2021!K132</f>
        <v>6876112.9500000002</v>
      </c>
      <c r="J132" s="135"/>
      <c r="K132" s="38">
        <f t="shared" si="13"/>
        <v>6876112.9500000002</v>
      </c>
      <c r="L132" s="38">
        <f>+OCTUBRE2021!N132</f>
        <v>6738413</v>
      </c>
      <c r="M132" s="135"/>
      <c r="N132" s="38">
        <f t="shared" si="14"/>
        <v>6738413</v>
      </c>
      <c r="O132" s="38">
        <f>+OCTUBRE2021!Q132</f>
        <v>6738412.9500000002</v>
      </c>
      <c r="P132" s="135"/>
      <c r="Q132" s="38">
        <f t="shared" si="15"/>
        <v>6738412.9500000002</v>
      </c>
      <c r="R132" s="39">
        <f t="shared" si="10"/>
        <v>123887.04999999981</v>
      </c>
      <c r="S132" s="40">
        <f t="shared" si="11"/>
        <v>4.9999999813735485E-2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+OCTUBRE2021!K133</f>
        <v>4779095</v>
      </c>
      <c r="J133" s="135"/>
      <c r="K133" s="38">
        <f t="shared" si="13"/>
        <v>4779095</v>
      </c>
      <c r="L133" s="38">
        <f>+OCTUBRE2021!N133</f>
        <v>3884850</v>
      </c>
      <c r="M133" s="135">
        <v>894245</v>
      </c>
      <c r="N133" s="38">
        <f t="shared" si="14"/>
        <v>4779095</v>
      </c>
      <c r="O133" s="38">
        <f>+OCTUBRE2021!Q133</f>
        <v>3884850</v>
      </c>
      <c r="P133" s="135">
        <v>894245</v>
      </c>
      <c r="Q133" s="38">
        <f t="shared" si="15"/>
        <v>4779095</v>
      </c>
      <c r="R133" s="39">
        <f t="shared" si="10"/>
        <v>220905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+OCTUBRE2021!K134</f>
        <v>0</v>
      </c>
      <c r="J134" s="135"/>
      <c r="K134" s="38">
        <f t="shared" si="13"/>
        <v>0</v>
      </c>
      <c r="L134" s="38">
        <f>+OCTUBRE2021!N134</f>
        <v>0</v>
      </c>
      <c r="M134" s="135"/>
      <c r="N134" s="38">
        <f t="shared" si="14"/>
        <v>0</v>
      </c>
      <c r="O134" s="38">
        <f>+OCTUBRE2021!Q134</f>
        <v>0</v>
      </c>
      <c r="P134" s="135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+OCTUBRE2021!K135</f>
        <v>0</v>
      </c>
      <c r="J135" s="135"/>
      <c r="K135" s="38">
        <f t="shared" si="13"/>
        <v>0</v>
      </c>
      <c r="L135" s="38">
        <f>+OCTUBRE2021!N135</f>
        <v>0</v>
      </c>
      <c r="M135" s="135"/>
      <c r="N135" s="38">
        <f t="shared" si="14"/>
        <v>0</v>
      </c>
      <c r="O135" s="38">
        <f>+OCTUBRE2021!Q135</f>
        <v>0</v>
      </c>
      <c r="P135" s="135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+OCTUBRE2021!K136</f>
        <v>0</v>
      </c>
      <c r="J136" s="135"/>
      <c r="K136" s="38">
        <f t="shared" si="13"/>
        <v>0</v>
      </c>
      <c r="L136" s="38">
        <f>+OCTUBRE2021!N136</f>
        <v>0</v>
      </c>
      <c r="M136" s="135"/>
      <c r="N136" s="38">
        <f t="shared" si="14"/>
        <v>0</v>
      </c>
      <c r="O136" s="38">
        <f>+OCTUBRE2021!Q136</f>
        <v>0</v>
      </c>
      <c r="P136" s="135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>
        <v>500000</v>
      </c>
      <c r="F137" s="38"/>
      <c r="G137" s="38"/>
      <c r="H137" s="64">
        <f t="shared" si="12"/>
        <v>69201072</v>
      </c>
      <c r="I137" s="38">
        <f>+OCTUBRE2021!K137</f>
        <v>67701072</v>
      </c>
      <c r="J137" s="135">
        <v>1500000</v>
      </c>
      <c r="K137" s="38">
        <f t="shared" si="13"/>
        <v>69201072</v>
      </c>
      <c r="L137" s="38">
        <f>+OCTUBRE2021!N137</f>
        <v>50879499</v>
      </c>
      <c r="M137" s="135">
        <v>17169168</v>
      </c>
      <c r="N137" s="38">
        <f t="shared" si="14"/>
        <v>68048667</v>
      </c>
      <c r="O137" s="38">
        <f>+OCTUBRE2021!Q137</f>
        <v>45511248</v>
      </c>
      <c r="P137" s="135">
        <v>17169168</v>
      </c>
      <c r="Q137" s="38">
        <f t="shared" si="15"/>
        <v>62680416</v>
      </c>
      <c r="R137" s="39">
        <f t="shared" si="10"/>
        <v>0</v>
      </c>
      <c r="S137" s="40">
        <f t="shared" si="11"/>
        <v>5368251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+OCTUBRE2021!K138</f>
        <v>0</v>
      </c>
      <c r="J138" s="135"/>
      <c r="K138" s="38">
        <f t="shared" si="13"/>
        <v>0</v>
      </c>
      <c r="L138" s="38">
        <f>+OCTUBRE2021!N138</f>
        <v>0</v>
      </c>
      <c r="M138" s="135"/>
      <c r="N138" s="38">
        <f t="shared" si="14"/>
        <v>0</v>
      </c>
      <c r="O138" s="38">
        <f>+OCTUBRE2021!Q138</f>
        <v>0</v>
      </c>
      <c r="P138" s="135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/>
      <c r="E139" s="38"/>
      <c r="F139" s="38"/>
      <c r="G139" s="38"/>
      <c r="H139" s="64">
        <f t="shared" si="12"/>
        <v>3704205</v>
      </c>
      <c r="I139" s="38">
        <f>+OCTUBRE2021!K139</f>
        <v>3495866.59</v>
      </c>
      <c r="J139" s="135">
        <v>97748</v>
      </c>
      <c r="K139" s="38">
        <f t="shared" si="13"/>
        <v>3593614.59</v>
      </c>
      <c r="L139" s="38">
        <f>+OCTUBRE2021!N139</f>
        <v>3495866.59</v>
      </c>
      <c r="M139" s="135">
        <v>97748</v>
      </c>
      <c r="N139" s="38">
        <f t="shared" si="14"/>
        <v>3593614.59</v>
      </c>
      <c r="O139" s="38">
        <f>+OCTUBRE2021!Q139</f>
        <v>3495866.59</v>
      </c>
      <c r="P139" s="135">
        <v>97748</v>
      </c>
      <c r="Q139" s="38">
        <f t="shared" si="15"/>
        <v>3593614.59</v>
      </c>
      <c r="R139" s="39">
        <f t="shared" si="10"/>
        <v>110590.41000000015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+OCTUBRE2021!K140</f>
        <v>0</v>
      </c>
      <c r="J140" s="135"/>
      <c r="K140" s="38">
        <f t="shared" si="13"/>
        <v>0</v>
      </c>
      <c r="L140" s="38">
        <f>+OCTUBRE2021!N140</f>
        <v>0</v>
      </c>
      <c r="M140" s="135"/>
      <c r="N140" s="38">
        <f t="shared" si="14"/>
        <v>0</v>
      </c>
      <c r="O140" s="38">
        <f>+OCTUBRE2021!Q140</f>
        <v>0</v>
      </c>
      <c r="P140" s="135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+OCTUBRE2021!K141</f>
        <v>16500</v>
      </c>
      <c r="J141" s="135"/>
      <c r="K141" s="38">
        <f t="shared" si="13"/>
        <v>16500</v>
      </c>
      <c r="L141" s="38">
        <f>+OCTUBRE2021!N141</f>
        <v>16500</v>
      </c>
      <c r="M141" s="135"/>
      <c r="N141" s="38">
        <f t="shared" si="14"/>
        <v>16500</v>
      </c>
      <c r="O141" s="38">
        <f>+OCTUBRE2021!Q141</f>
        <v>16500</v>
      </c>
      <c r="P141" s="135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+OCTUBRE2021!K142</f>
        <v>5911321</v>
      </c>
      <c r="J142" s="134">
        <f>+J143</f>
        <v>0</v>
      </c>
      <c r="K142" s="29">
        <f t="shared" si="13"/>
        <v>5911321</v>
      </c>
      <c r="L142" s="29">
        <f>+OCTUBRE2021!N142</f>
        <v>5911321</v>
      </c>
      <c r="M142" s="134">
        <f>+M143</f>
        <v>0</v>
      </c>
      <c r="N142" s="29">
        <f t="shared" si="14"/>
        <v>5911321</v>
      </c>
      <c r="O142" s="29">
        <f>+OCTUBRE2021!Q142</f>
        <v>5911321</v>
      </c>
      <c r="P142" s="134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+OCTUBRE2021!K143</f>
        <v>5911321</v>
      </c>
      <c r="J143" s="135"/>
      <c r="K143" s="38">
        <f t="shared" ref="K143:K206" si="20">+I143+J143</f>
        <v>5911321</v>
      </c>
      <c r="L143" s="38">
        <f>+OCTUBRE2021!N143</f>
        <v>5911321</v>
      </c>
      <c r="M143" s="135"/>
      <c r="N143" s="38">
        <f t="shared" ref="N143:N206" si="21">+L143+M143</f>
        <v>5911321</v>
      </c>
      <c r="O143" s="38">
        <f>+OCTUBRE2021!Q143</f>
        <v>5911321</v>
      </c>
      <c r="P143" s="135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239084941.14999998</v>
      </c>
      <c r="E144" s="29">
        <f>+E145+E158</f>
        <v>65801328</v>
      </c>
      <c r="F144" s="29">
        <f>+F145+F158</f>
        <v>0</v>
      </c>
      <c r="G144" s="29">
        <f>+G145+G158</f>
        <v>7000000</v>
      </c>
      <c r="H144" s="65">
        <f t="shared" si="19"/>
        <v>505691102.14999998</v>
      </c>
      <c r="I144" s="29">
        <f>+OCTUBRE2021!K144</f>
        <v>362376448.97000003</v>
      </c>
      <c r="J144" s="134">
        <f>+J145+J158</f>
        <v>72657356</v>
      </c>
      <c r="K144" s="29">
        <f t="shared" si="20"/>
        <v>435033804.97000003</v>
      </c>
      <c r="L144" s="29">
        <f>+OCTUBRE2021!N144</f>
        <v>269719293.97000003</v>
      </c>
      <c r="M144" s="134">
        <f>+M145+M158</f>
        <v>87792181</v>
      </c>
      <c r="N144" s="29">
        <f t="shared" si="21"/>
        <v>357511474.97000003</v>
      </c>
      <c r="O144" s="29">
        <f>+OCTUBRE2021!Q144</f>
        <v>218197693.97</v>
      </c>
      <c r="P144" s="134">
        <f>+P145+P158</f>
        <v>88405131</v>
      </c>
      <c r="Q144" s="29">
        <f t="shared" si="22"/>
        <v>306602824.97000003</v>
      </c>
      <c r="R144" s="35">
        <f t="shared" si="17"/>
        <v>70657297.179999948</v>
      </c>
      <c r="S144" s="36">
        <f t="shared" si="18"/>
        <v>50908650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42375296</v>
      </c>
      <c r="F145" s="29">
        <f>+F146+F148</f>
        <v>0</v>
      </c>
      <c r="G145" s="29">
        <f>+G146+G148</f>
        <v>0</v>
      </c>
      <c r="H145" s="65">
        <f t="shared" si="19"/>
        <v>283898128.57999998</v>
      </c>
      <c r="I145" s="29">
        <f>+OCTUBRE2021!K145</f>
        <v>195849188</v>
      </c>
      <c r="J145" s="134">
        <f>+J146+J148</f>
        <v>58766000</v>
      </c>
      <c r="K145" s="29">
        <f t="shared" si="20"/>
        <v>254615188</v>
      </c>
      <c r="L145" s="29">
        <f>+OCTUBRE2021!N145</f>
        <v>154436098</v>
      </c>
      <c r="M145" s="134">
        <f>+M146+M148</f>
        <v>57096550</v>
      </c>
      <c r="N145" s="29">
        <f t="shared" si="21"/>
        <v>211532648</v>
      </c>
      <c r="O145" s="29">
        <f>+OCTUBRE2021!Q145</f>
        <v>106560148</v>
      </c>
      <c r="P145" s="134">
        <f>+P146+P148</f>
        <v>57709500</v>
      </c>
      <c r="Q145" s="29">
        <f t="shared" si="22"/>
        <v>164269648</v>
      </c>
      <c r="R145" s="35">
        <f t="shared" si="17"/>
        <v>29282940.579999983</v>
      </c>
      <c r="S145" s="36">
        <f t="shared" si="18"/>
        <v>47263000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+OCTUBRE2021!K146</f>
        <v>18240000</v>
      </c>
      <c r="J146" s="135"/>
      <c r="K146" s="38">
        <f t="shared" si="20"/>
        <v>18240000</v>
      </c>
      <c r="L146" s="38">
        <f>+OCTUBRE2021!N146</f>
        <v>12851450</v>
      </c>
      <c r="M146" s="135"/>
      <c r="N146" s="38">
        <f t="shared" si="21"/>
        <v>12851450</v>
      </c>
      <c r="O146" s="38">
        <f>+OCTUBRE2021!Q146</f>
        <v>12851450</v>
      </c>
      <c r="P146" s="135"/>
      <c r="Q146" s="38">
        <f t="shared" si="22"/>
        <v>12851450</v>
      </c>
      <c r="R146" s="39">
        <f t="shared" si="17"/>
        <v>9597550</v>
      </c>
      <c r="S146" s="40">
        <f t="shared" si="18"/>
        <v>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+OCTUBRE2021!K147</f>
        <v>0</v>
      </c>
      <c r="J147" s="135"/>
      <c r="K147" s="38">
        <f t="shared" si="20"/>
        <v>0</v>
      </c>
      <c r="L147" s="38">
        <f>+OCTUBRE2021!N147</f>
        <v>0</v>
      </c>
      <c r="M147" s="135"/>
      <c r="N147" s="38">
        <f t="shared" si="21"/>
        <v>0</v>
      </c>
      <c r="O147" s="38">
        <f>+OCTUBRE2021!Q147</f>
        <v>0</v>
      </c>
      <c r="P147" s="135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41375296</v>
      </c>
      <c r="F148" s="38">
        <f>+F149+F150</f>
        <v>0</v>
      </c>
      <c r="G148" s="38">
        <f>+G149+G150</f>
        <v>0</v>
      </c>
      <c r="H148" s="64">
        <f t="shared" si="19"/>
        <v>256060578.57999998</v>
      </c>
      <c r="I148" s="38">
        <f>+OCTUBRE2021!K148</f>
        <v>177609188</v>
      </c>
      <c r="J148" s="135">
        <f>+J149+J150</f>
        <v>58766000</v>
      </c>
      <c r="K148" s="38">
        <f t="shared" si="20"/>
        <v>236375188</v>
      </c>
      <c r="L148" s="38">
        <f>+OCTUBRE2021!N148</f>
        <v>141584648</v>
      </c>
      <c r="M148" s="135">
        <f>+M149+M150</f>
        <v>57096550</v>
      </c>
      <c r="N148" s="38">
        <f t="shared" si="21"/>
        <v>198681198</v>
      </c>
      <c r="O148" s="38">
        <f>+OCTUBRE2021!Q148</f>
        <v>93708698</v>
      </c>
      <c r="P148" s="135">
        <f>+P149+P150</f>
        <v>57709500</v>
      </c>
      <c r="Q148" s="38">
        <f t="shared" si="22"/>
        <v>151418198</v>
      </c>
      <c r="R148" s="39">
        <f t="shared" si="17"/>
        <v>19685390.579999983</v>
      </c>
      <c r="S148" s="40">
        <f t="shared" si="18"/>
        <v>47263000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>
        <v>19404784</v>
      </c>
      <c r="F149" s="38"/>
      <c r="G149" s="38"/>
      <c r="H149" s="64">
        <f t="shared" si="19"/>
        <v>99184188</v>
      </c>
      <c r="I149" s="38">
        <f>+OCTUBRE2021!K149</f>
        <v>51921188</v>
      </c>
      <c r="J149" s="135">
        <v>47263000</v>
      </c>
      <c r="K149" s="38">
        <f t="shared" si="20"/>
        <v>99184188</v>
      </c>
      <c r="L149" s="38">
        <f>+OCTUBRE2021!N149</f>
        <v>99184188</v>
      </c>
      <c r="M149" s="135"/>
      <c r="N149" s="38">
        <f t="shared" si="21"/>
        <v>99184188</v>
      </c>
      <c r="O149" s="38">
        <f>+OCTUBRE2021!Q149</f>
        <v>51921188</v>
      </c>
      <c r="P149" s="135"/>
      <c r="Q149" s="38">
        <f t="shared" si="22"/>
        <v>51921188</v>
      </c>
      <c r="R149" s="39">
        <f t="shared" si="17"/>
        <v>0</v>
      </c>
      <c r="S149" s="40">
        <f t="shared" si="18"/>
        <v>47263000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21970512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156876390.57999998</v>
      </c>
      <c r="I150" s="38">
        <f>+OCTUBRE2021!K150</f>
        <v>125688000</v>
      </c>
      <c r="J150" s="135">
        <f>+J151+J152+J153+J154+J155+J156+J157</f>
        <v>11503000</v>
      </c>
      <c r="K150" s="38">
        <f t="shared" si="20"/>
        <v>137191000</v>
      </c>
      <c r="L150" s="38">
        <f>+OCTUBRE2021!N150</f>
        <v>42400460</v>
      </c>
      <c r="M150" s="135">
        <f>+M151+M152+M153+M154+M155+M156+M157</f>
        <v>57096550</v>
      </c>
      <c r="N150" s="38">
        <f t="shared" si="21"/>
        <v>99497010</v>
      </c>
      <c r="O150" s="38">
        <f>+OCTUBRE2021!Q150</f>
        <v>41787510</v>
      </c>
      <c r="P150" s="135">
        <f>+P151+P152+P153+P154+P155+P156+P157</f>
        <v>57709500</v>
      </c>
      <c r="Q150" s="38">
        <f t="shared" si="22"/>
        <v>99497010</v>
      </c>
      <c r="R150" s="39">
        <f t="shared" si="17"/>
        <v>19685390.579999983</v>
      </c>
      <c r="S150" s="40">
        <f t="shared" si="18"/>
        <v>0</v>
      </c>
      <c r="U150" s="71" t="s">
        <v>390</v>
      </c>
      <c r="V150" s="127" t="s">
        <v>391</v>
      </c>
      <c r="X150" s="127" t="s">
        <v>392</v>
      </c>
      <c r="Y150" s="127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+OCTUBRE2021!K151</f>
        <v>24800000</v>
      </c>
      <c r="J151" s="135"/>
      <c r="K151" s="38">
        <f t="shared" si="20"/>
        <v>24800000</v>
      </c>
      <c r="L151" s="38">
        <f>+OCTUBRE2021!N151</f>
        <v>13296330</v>
      </c>
      <c r="M151" s="135">
        <v>2775000</v>
      </c>
      <c r="N151" s="38">
        <f t="shared" si="21"/>
        <v>16071330</v>
      </c>
      <c r="O151" s="38">
        <f>+OCTUBRE2021!Q151</f>
        <v>13296330</v>
      </c>
      <c r="P151" s="135">
        <v>2775000</v>
      </c>
      <c r="Q151" s="38">
        <f t="shared" si="22"/>
        <v>16071330</v>
      </c>
      <c r="R151" s="39">
        <f t="shared" si="17"/>
        <v>11200000</v>
      </c>
      <c r="S151" s="40">
        <f t="shared" si="18"/>
        <v>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+OCTUBRE2021!K152</f>
        <v>2000000</v>
      </c>
      <c r="J152" s="135"/>
      <c r="K152" s="38">
        <f t="shared" si="20"/>
        <v>2000000</v>
      </c>
      <c r="L152" s="38">
        <f>+OCTUBRE2021!N152</f>
        <v>1998230</v>
      </c>
      <c r="M152" s="135"/>
      <c r="N152" s="38">
        <f t="shared" si="21"/>
        <v>1998230</v>
      </c>
      <c r="O152" s="38">
        <f>+OCTUBRE2021!Q152</f>
        <v>1998230</v>
      </c>
      <c r="P152" s="135"/>
      <c r="Q152" s="38">
        <f t="shared" si="22"/>
        <v>1998230</v>
      </c>
      <c r="R152" s="39">
        <f t="shared" si="17"/>
        <v>4392962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+OCTUBRE2021!K153</f>
        <v>5900000</v>
      </c>
      <c r="J153" s="135"/>
      <c r="K153" s="38">
        <f t="shared" si="20"/>
        <v>5900000</v>
      </c>
      <c r="L153" s="38">
        <f>+OCTUBRE2021!N153</f>
        <v>1225900</v>
      </c>
      <c r="M153" s="135">
        <f>5286500-612950</f>
        <v>4673550</v>
      </c>
      <c r="N153" s="38">
        <f t="shared" si="21"/>
        <v>5899450</v>
      </c>
      <c r="O153" s="38">
        <f>+OCTUBRE2021!Q153</f>
        <v>612950</v>
      </c>
      <c r="P153" s="135">
        <v>5286500</v>
      </c>
      <c r="Q153" s="38">
        <f t="shared" si="22"/>
        <v>5899450</v>
      </c>
      <c r="R153" s="39">
        <f t="shared" si="17"/>
        <v>92428.580000000075</v>
      </c>
      <c r="S153" s="40">
        <f t="shared" si="18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>
        <f>14424000+5153550</f>
        <v>19577550</v>
      </c>
      <c r="F154" s="38"/>
      <c r="G154" s="38"/>
      <c r="H154" s="64">
        <f t="shared" si="19"/>
        <v>104491000</v>
      </c>
      <c r="I154" s="38">
        <f>+OCTUBRE2021!K154</f>
        <v>92988000</v>
      </c>
      <c r="J154" s="135">
        <v>11503000</v>
      </c>
      <c r="K154" s="38">
        <f t="shared" si="20"/>
        <v>104491000</v>
      </c>
      <c r="L154" s="38">
        <f>+OCTUBRE2021!N154</f>
        <v>25880000</v>
      </c>
      <c r="M154" s="135">
        <v>49648000</v>
      </c>
      <c r="N154" s="38">
        <f t="shared" si="21"/>
        <v>75528000</v>
      </c>
      <c r="O154" s="38">
        <f>+OCTUBRE2021!Q154</f>
        <v>25880000</v>
      </c>
      <c r="P154" s="135">
        <v>49648000</v>
      </c>
      <c r="Q154" s="38">
        <f t="shared" si="22"/>
        <v>75528000</v>
      </c>
      <c r="R154" s="39">
        <f t="shared" si="17"/>
        <v>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+OCTUBRE2021!K155</f>
        <v>0</v>
      </c>
      <c r="J155" s="135"/>
      <c r="K155" s="38">
        <f t="shared" si="20"/>
        <v>0</v>
      </c>
      <c r="L155" s="38">
        <f>+OCTUBRE2021!N155</f>
        <v>0</v>
      </c>
      <c r="M155" s="135"/>
      <c r="N155" s="38">
        <f t="shared" si="21"/>
        <v>0</v>
      </c>
      <c r="O155" s="38">
        <f>+OCTUBRE2021!Q155</f>
        <v>0</v>
      </c>
      <c r="P155" s="135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+OCTUBRE2021!K156</f>
        <v>0</v>
      </c>
      <c r="J156" s="135"/>
      <c r="K156" s="38">
        <f t="shared" si="20"/>
        <v>0</v>
      </c>
      <c r="L156" s="38">
        <f>+OCTUBRE2021!N156</f>
        <v>0</v>
      </c>
      <c r="M156" s="135"/>
      <c r="N156" s="38">
        <f t="shared" si="21"/>
        <v>0</v>
      </c>
      <c r="O156" s="38">
        <f>+OCTUBRE2021!Q156</f>
        <v>0</v>
      </c>
      <c r="P156" s="135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+OCTUBRE2021!K157</f>
        <v>0</v>
      </c>
      <c r="J157" s="135"/>
      <c r="K157" s="38">
        <f t="shared" si="20"/>
        <v>0</v>
      </c>
      <c r="L157" s="38">
        <f>+OCTUBRE2021!N157</f>
        <v>0</v>
      </c>
      <c r="M157" s="135"/>
      <c r="N157" s="38">
        <f t="shared" si="21"/>
        <v>0</v>
      </c>
      <c r="O157" s="38">
        <f>+OCTUBRE2021!Q157</f>
        <v>0</v>
      </c>
      <c r="P157" s="135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45562108.57</v>
      </c>
      <c r="E158" s="29">
        <f>+E159+E160</f>
        <v>23426032</v>
      </c>
      <c r="F158" s="29">
        <f>+F159+F160</f>
        <v>0</v>
      </c>
      <c r="G158" s="29">
        <f>+G159+G160</f>
        <v>7000000</v>
      </c>
      <c r="H158" s="65">
        <f t="shared" si="19"/>
        <v>221792973.56999999</v>
      </c>
      <c r="I158" s="29">
        <f>+OCTUBRE2021!K158</f>
        <v>166527260.97</v>
      </c>
      <c r="J158" s="134">
        <f>+J159+J160</f>
        <v>13891356</v>
      </c>
      <c r="K158" s="29">
        <f t="shared" si="20"/>
        <v>180418616.97</v>
      </c>
      <c r="L158" s="29">
        <f>+OCTUBRE2021!N158</f>
        <v>115283195.97</v>
      </c>
      <c r="M158" s="134">
        <f>+M159+M160</f>
        <v>30695631</v>
      </c>
      <c r="N158" s="29">
        <f t="shared" si="21"/>
        <v>145978826.97</v>
      </c>
      <c r="O158" s="29">
        <f>+OCTUBRE2021!Q158</f>
        <v>111637545.97</v>
      </c>
      <c r="P158" s="134">
        <f>+P159+P160</f>
        <v>30695631</v>
      </c>
      <c r="Q158" s="29">
        <f t="shared" si="22"/>
        <v>142333176.97</v>
      </c>
      <c r="R158" s="35">
        <f t="shared" si="17"/>
        <v>41374356.599999994</v>
      </c>
      <c r="S158" s="36">
        <f t="shared" si="18"/>
        <v>3645650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</f>
        <v>20854960</v>
      </c>
      <c r="E159" s="38"/>
      <c r="F159" s="38"/>
      <c r="G159" s="38">
        <v>1000000</v>
      </c>
      <c r="H159" s="64">
        <f t="shared" si="19"/>
        <v>88659793</v>
      </c>
      <c r="I159" s="38">
        <f>+OCTUBRE2021!K159</f>
        <v>47703200</v>
      </c>
      <c r="J159" s="135">
        <v>12500000</v>
      </c>
      <c r="K159" s="38">
        <f t="shared" si="20"/>
        <v>60203200</v>
      </c>
      <c r="L159" s="38">
        <f>+OCTUBRE2021!N159</f>
        <v>34606200</v>
      </c>
      <c r="M159" s="135">
        <v>13097000</v>
      </c>
      <c r="N159" s="38">
        <f t="shared" si="21"/>
        <v>47703200</v>
      </c>
      <c r="O159" s="38">
        <f>+OCTUBRE2021!Q159</f>
        <v>34606200</v>
      </c>
      <c r="P159" s="135">
        <v>13097000</v>
      </c>
      <c r="Q159" s="38">
        <f t="shared" si="22"/>
        <v>47703200</v>
      </c>
      <c r="R159" s="39">
        <f t="shared" si="17"/>
        <v>28456593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24707148.57</v>
      </c>
      <c r="E160" s="38">
        <f>SUM(E161:E171)</f>
        <v>23426032</v>
      </c>
      <c r="F160" s="38">
        <f>SUM(F161:F171)</f>
        <v>0</v>
      </c>
      <c r="G160" s="38">
        <f>SUM(G161:G171)</f>
        <v>6000000</v>
      </c>
      <c r="H160" s="64">
        <f t="shared" si="19"/>
        <v>133133180.56999999</v>
      </c>
      <c r="I160" s="38">
        <f>+OCTUBRE2021!K160</f>
        <v>118824060.97</v>
      </c>
      <c r="J160" s="135">
        <f>SUM(J161:J171)</f>
        <v>1391356</v>
      </c>
      <c r="K160" s="38">
        <f t="shared" si="20"/>
        <v>120215416.97</v>
      </c>
      <c r="L160" s="38">
        <f>+OCTUBRE2021!N160</f>
        <v>80676995.969999999</v>
      </c>
      <c r="M160" s="135">
        <f>SUM(M161:M171)</f>
        <v>17598631</v>
      </c>
      <c r="N160" s="38">
        <f t="shared" si="21"/>
        <v>98275626.969999999</v>
      </c>
      <c r="O160" s="38">
        <f>+OCTUBRE2021!Q160</f>
        <v>77031345.969999999</v>
      </c>
      <c r="P160" s="135">
        <f>SUM(P161:P171)</f>
        <v>17598631</v>
      </c>
      <c r="Q160" s="38">
        <f t="shared" si="22"/>
        <v>94629976.969999999</v>
      </c>
      <c r="R160" s="39">
        <f t="shared" si="17"/>
        <v>12917763.599999994</v>
      </c>
      <c r="S160" s="40">
        <f t="shared" si="18"/>
        <v>3645650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+OCTUBRE2021!K161</f>
        <v>2869767</v>
      </c>
      <c r="J161" s="135"/>
      <c r="K161" s="38">
        <f t="shared" si="20"/>
        <v>2869767</v>
      </c>
      <c r="L161" s="38">
        <f>+OCTUBRE2021!N161</f>
        <v>2869767</v>
      </c>
      <c r="M161" s="135"/>
      <c r="N161" s="38">
        <f t="shared" si="21"/>
        <v>2869767</v>
      </c>
      <c r="O161" s="38">
        <f>+OCTUBRE2021!Q161</f>
        <v>2869767</v>
      </c>
      <c r="P161" s="135"/>
      <c r="Q161" s="38">
        <f t="shared" si="22"/>
        <v>2869767</v>
      </c>
      <c r="R161" s="39">
        <f t="shared" si="17"/>
        <v>6130233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+OCTUBRE2021!K162</f>
        <v>12901677.970000001</v>
      </c>
      <c r="J162" s="135">
        <v>1391356</v>
      </c>
      <c r="K162" s="38">
        <f t="shared" si="20"/>
        <v>14293033.970000001</v>
      </c>
      <c r="L162" s="38">
        <f>+OCTUBRE2021!N162</f>
        <v>12901677.970000001</v>
      </c>
      <c r="M162" s="135">
        <v>1391356</v>
      </c>
      <c r="N162" s="38">
        <f t="shared" si="21"/>
        <v>14293033.970000001</v>
      </c>
      <c r="O162" s="38">
        <f>+OCTUBRE2021!Q162</f>
        <v>12901677.970000001</v>
      </c>
      <c r="P162" s="135">
        <v>1391356</v>
      </c>
      <c r="Q162" s="38">
        <f t="shared" si="22"/>
        <v>14293033.970000001</v>
      </c>
      <c r="R162" s="39">
        <f t="shared" si="17"/>
        <v>2018998.0299999993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>
        <v>562875</v>
      </c>
      <c r="F163" s="38"/>
      <c r="G163" s="38"/>
      <c r="H163" s="64">
        <f t="shared" si="19"/>
        <v>5562875</v>
      </c>
      <c r="I163" s="38">
        <f>+OCTUBRE2021!K163</f>
        <v>5562875</v>
      </c>
      <c r="J163" s="135"/>
      <c r="K163" s="38">
        <f t="shared" si="20"/>
        <v>5562875</v>
      </c>
      <c r="L163" s="38">
        <f>+OCTUBRE2021!N163</f>
        <v>756000</v>
      </c>
      <c r="M163" s="135">
        <v>4806875</v>
      </c>
      <c r="N163" s="38">
        <f t="shared" si="21"/>
        <v>5562875</v>
      </c>
      <c r="O163" s="38">
        <f>+OCTUBRE2021!Q163</f>
        <v>756000</v>
      </c>
      <c r="P163" s="135">
        <v>4806875</v>
      </c>
      <c r="Q163" s="38">
        <f t="shared" si="22"/>
        <v>5562875</v>
      </c>
      <c r="R163" s="39">
        <f t="shared" si="17"/>
        <v>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+OCTUBRE2021!K164</f>
        <v>0</v>
      </c>
      <c r="J164" s="135"/>
      <c r="K164" s="38">
        <f t="shared" si="20"/>
        <v>0</v>
      </c>
      <c r="L164" s="38">
        <f>+OCTUBRE2021!N164</f>
        <v>0</v>
      </c>
      <c r="M164" s="135"/>
      <c r="N164" s="38">
        <f t="shared" si="21"/>
        <v>0</v>
      </c>
      <c r="O164" s="38">
        <f>+OCTUBRE2021!Q164</f>
        <v>0</v>
      </c>
      <c r="P164" s="135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+OCTUBRE2021!K165</f>
        <v>0</v>
      </c>
      <c r="J165" s="135"/>
      <c r="K165" s="38">
        <f t="shared" si="20"/>
        <v>0</v>
      </c>
      <c r="L165" s="38">
        <f>+OCTUBRE2021!N165</f>
        <v>0</v>
      </c>
      <c r="M165" s="135"/>
      <c r="N165" s="38">
        <f t="shared" si="21"/>
        <v>0</v>
      </c>
      <c r="O165" s="38">
        <f>+OCTUBRE2021!Q165</f>
        <v>0</v>
      </c>
      <c r="P165" s="135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+OCTUBRE2021!K166</f>
        <v>2129900</v>
      </c>
      <c r="J166" s="135"/>
      <c r="K166" s="38">
        <f t="shared" si="20"/>
        <v>2129900</v>
      </c>
      <c r="L166" s="38">
        <f>+OCTUBRE2021!N166</f>
        <v>2129900</v>
      </c>
      <c r="M166" s="135"/>
      <c r="N166" s="38">
        <f t="shared" si="21"/>
        <v>2129900</v>
      </c>
      <c r="O166" s="38">
        <f>+OCTUBRE2021!Q166</f>
        <v>2129900</v>
      </c>
      <c r="P166" s="135"/>
      <c r="Q166" s="38">
        <f t="shared" si="22"/>
        <v>2129900</v>
      </c>
      <c r="R166" s="39">
        <f t="shared" si="17"/>
        <v>2870100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+OCTUBRE2021!K167</f>
        <v>0</v>
      </c>
      <c r="J167" s="135"/>
      <c r="K167" s="38">
        <f t="shared" si="20"/>
        <v>0</v>
      </c>
      <c r="L167" s="38">
        <f>+OCTUBRE2021!N167</f>
        <v>0</v>
      </c>
      <c r="M167" s="135"/>
      <c r="N167" s="38">
        <f t="shared" si="21"/>
        <v>0</v>
      </c>
      <c r="O167" s="38">
        <f>+OCTUBRE2021!Q167</f>
        <v>0</v>
      </c>
      <c r="P167" s="135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+OCTUBRE2021!K168</f>
        <v>0</v>
      </c>
      <c r="J168" s="135"/>
      <c r="K168" s="38">
        <f t="shared" si="20"/>
        <v>0</v>
      </c>
      <c r="L168" s="38">
        <f>+OCTUBRE2021!N168</f>
        <v>0</v>
      </c>
      <c r="M168" s="135"/>
      <c r="N168" s="38">
        <f t="shared" si="21"/>
        <v>0</v>
      </c>
      <c r="O168" s="38">
        <f>+OCTUBRE2021!Q168</f>
        <v>0</v>
      </c>
      <c r="P168" s="135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+OCTUBRE2021!K169</f>
        <v>0</v>
      </c>
      <c r="J169" s="135"/>
      <c r="K169" s="38">
        <f t="shared" si="20"/>
        <v>0</v>
      </c>
      <c r="L169" s="38">
        <f>+OCTUBRE2021!N169</f>
        <v>0</v>
      </c>
      <c r="M169" s="135"/>
      <c r="N169" s="38">
        <f t="shared" si="21"/>
        <v>0</v>
      </c>
      <c r="O169" s="38">
        <f>+OCTUBRE2021!Q169</f>
        <v>0</v>
      </c>
      <c r="P169" s="135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+OCTUBRE2021!K170</f>
        <v>0</v>
      </c>
      <c r="J170" s="135"/>
      <c r="K170" s="38">
        <f t="shared" si="20"/>
        <v>0</v>
      </c>
      <c r="L170" s="38">
        <f>+OCTUBRE2021!N170</f>
        <v>0</v>
      </c>
      <c r="M170" s="135"/>
      <c r="N170" s="38">
        <f t="shared" si="21"/>
        <v>0</v>
      </c>
      <c r="O170" s="38">
        <f>+OCTUBRE2021!Q170</f>
        <v>0</v>
      </c>
      <c r="P170" s="135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f>18000000+6707148.57</f>
        <v>24707148.57</v>
      </c>
      <c r="E171" s="38">
        <f>9000000+3114000+9437125</f>
        <v>21551125</v>
      </c>
      <c r="F171" s="38"/>
      <c r="G171" s="38">
        <v>5000000</v>
      </c>
      <c r="H171" s="64">
        <f t="shared" si="19"/>
        <v>96258273.569999993</v>
      </c>
      <c r="I171" s="38">
        <f>+OCTUBRE2021!K171</f>
        <v>95359841</v>
      </c>
      <c r="J171" s="135"/>
      <c r="K171" s="38">
        <f t="shared" si="20"/>
        <v>95359841</v>
      </c>
      <c r="L171" s="38">
        <f>+OCTUBRE2021!N171</f>
        <v>62019651</v>
      </c>
      <c r="M171" s="135">
        <v>11400400</v>
      </c>
      <c r="N171" s="38">
        <f t="shared" si="21"/>
        <v>73420051</v>
      </c>
      <c r="O171" s="38">
        <f>+OCTUBRE2021!Q171</f>
        <v>58374001</v>
      </c>
      <c r="P171" s="135">
        <v>11400400</v>
      </c>
      <c r="Q171" s="38">
        <f t="shared" si="22"/>
        <v>69774401</v>
      </c>
      <c r="R171" s="39">
        <f t="shared" si="17"/>
        <v>898432.56999999285</v>
      </c>
      <c r="S171" s="40">
        <f t="shared" si="18"/>
        <v>3645650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+OCTUBRE2021!K172</f>
        <v>0</v>
      </c>
      <c r="J172" s="134"/>
      <c r="K172" s="29">
        <f t="shared" si="20"/>
        <v>0</v>
      </c>
      <c r="L172" s="29">
        <f>+OCTUBRE2021!N172</f>
        <v>0</v>
      </c>
      <c r="M172" s="134"/>
      <c r="N172" s="29">
        <f t="shared" si="21"/>
        <v>0</v>
      </c>
      <c r="O172" s="29">
        <f>+OCTUBRE2021!Q172</f>
        <v>0</v>
      </c>
      <c r="P172" s="134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+OCTUBRE2021!K173</f>
        <v>0</v>
      </c>
      <c r="J173" s="134">
        <f>+J174+J178+J181</f>
        <v>0</v>
      </c>
      <c r="K173" s="29">
        <f t="shared" si="20"/>
        <v>0</v>
      </c>
      <c r="L173" s="29">
        <f>+OCTUBRE2021!N173</f>
        <v>0</v>
      </c>
      <c r="M173" s="134">
        <f>+M174+M178+M181</f>
        <v>0</v>
      </c>
      <c r="N173" s="29">
        <f t="shared" si="21"/>
        <v>0</v>
      </c>
      <c r="O173" s="29">
        <f>+OCTUBRE2021!Q173</f>
        <v>0</v>
      </c>
      <c r="P173" s="134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+OCTUBRE2021!K174</f>
        <v>0</v>
      </c>
      <c r="J174" s="134">
        <f>SUM(J175:J177)</f>
        <v>0</v>
      </c>
      <c r="K174" s="29">
        <f t="shared" si="20"/>
        <v>0</v>
      </c>
      <c r="L174" s="29">
        <f>+OCTUBRE2021!N174</f>
        <v>0</v>
      </c>
      <c r="M174" s="134">
        <f>SUM(M175:M177)</f>
        <v>0</v>
      </c>
      <c r="N174" s="29">
        <f t="shared" si="21"/>
        <v>0</v>
      </c>
      <c r="O174" s="29">
        <f>+OCTUBRE2021!Q174</f>
        <v>0</v>
      </c>
      <c r="P174" s="134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+OCTUBRE2021!K175</f>
        <v>0</v>
      </c>
      <c r="J175" s="135"/>
      <c r="K175" s="38">
        <f t="shared" si="20"/>
        <v>0</v>
      </c>
      <c r="L175" s="38">
        <f>+OCTUBRE2021!N175</f>
        <v>0</v>
      </c>
      <c r="M175" s="135"/>
      <c r="N175" s="38">
        <f t="shared" si="21"/>
        <v>0</v>
      </c>
      <c r="O175" s="38">
        <f>+OCTUBRE2021!Q175</f>
        <v>0</v>
      </c>
      <c r="P175" s="135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+OCTUBRE2021!K176</f>
        <v>0</v>
      </c>
      <c r="J176" s="135"/>
      <c r="K176" s="38">
        <f t="shared" si="20"/>
        <v>0</v>
      </c>
      <c r="L176" s="38">
        <f>+OCTUBRE2021!N176</f>
        <v>0</v>
      </c>
      <c r="M176" s="135"/>
      <c r="N176" s="38">
        <f t="shared" si="21"/>
        <v>0</v>
      </c>
      <c r="O176" s="38">
        <f>+OCTUBRE2021!Q176</f>
        <v>0</v>
      </c>
      <c r="P176" s="135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+OCTUBRE2021!K177</f>
        <v>0</v>
      </c>
      <c r="J177" s="135"/>
      <c r="K177" s="38">
        <f t="shared" si="20"/>
        <v>0</v>
      </c>
      <c r="L177" s="38">
        <f>+OCTUBRE2021!N177</f>
        <v>0</v>
      </c>
      <c r="M177" s="135"/>
      <c r="N177" s="38">
        <f t="shared" si="21"/>
        <v>0</v>
      </c>
      <c r="O177" s="38">
        <f>+OCTUBRE2021!Q177</f>
        <v>0</v>
      </c>
      <c r="P177" s="135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+OCTUBRE2021!K178</f>
        <v>0</v>
      </c>
      <c r="J178" s="134">
        <f>+J179+J180</f>
        <v>0</v>
      </c>
      <c r="K178" s="29">
        <f t="shared" si="20"/>
        <v>0</v>
      </c>
      <c r="L178" s="29">
        <f>+OCTUBRE2021!N178</f>
        <v>0</v>
      </c>
      <c r="M178" s="134">
        <f>+M179+M180</f>
        <v>0</v>
      </c>
      <c r="N178" s="29">
        <f t="shared" si="21"/>
        <v>0</v>
      </c>
      <c r="O178" s="29">
        <f>+OCTUBRE2021!Q178</f>
        <v>0</v>
      </c>
      <c r="P178" s="134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+OCTUBRE2021!K179</f>
        <v>0</v>
      </c>
      <c r="J179" s="135"/>
      <c r="K179" s="38">
        <f t="shared" si="20"/>
        <v>0</v>
      </c>
      <c r="L179" s="38">
        <f>+OCTUBRE2021!N179</f>
        <v>0</v>
      </c>
      <c r="M179" s="135"/>
      <c r="N179" s="38">
        <f t="shared" si="21"/>
        <v>0</v>
      </c>
      <c r="O179" s="38">
        <f>+OCTUBRE2021!Q179</f>
        <v>0</v>
      </c>
      <c r="P179" s="135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+OCTUBRE2021!K180</f>
        <v>0</v>
      </c>
      <c r="J180" s="135"/>
      <c r="K180" s="38">
        <f t="shared" si="20"/>
        <v>0</v>
      </c>
      <c r="L180" s="38">
        <f>+OCTUBRE2021!N180</f>
        <v>0</v>
      </c>
      <c r="M180" s="135"/>
      <c r="N180" s="38">
        <f t="shared" si="21"/>
        <v>0</v>
      </c>
      <c r="O180" s="38">
        <f>+OCTUBRE2021!Q180</f>
        <v>0</v>
      </c>
      <c r="P180" s="135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+OCTUBRE2021!K181</f>
        <v>0</v>
      </c>
      <c r="J181" s="134">
        <f>+J182+J183</f>
        <v>0</v>
      </c>
      <c r="K181" s="29">
        <f t="shared" si="20"/>
        <v>0</v>
      </c>
      <c r="L181" s="29">
        <f>+OCTUBRE2021!N181</f>
        <v>0</v>
      </c>
      <c r="M181" s="134">
        <f>+M182+M183</f>
        <v>0</v>
      </c>
      <c r="N181" s="29">
        <f t="shared" si="21"/>
        <v>0</v>
      </c>
      <c r="O181" s="29">
        <f>+OCTUBRE2021!Q181</f>
        <v>0</v>
      </c>
      <c r="P181" s="134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+OCTUBRE2021!K182</f>
        <v>0</v>
      </c>
      <c r="J182" s="135"/>
      <c r="K182" s="38">
        <f t="shared" si="20"/>
        <v>0</v>
      </c>
      <c r="L182" s="38">
        <f>+OCTUBRE2021!N182</f>
        <v>0</v>
      </c>
      <c r="M182" s="135"/>
      <c r="N182" s="38">
        <f t="shared" si="21"/>
        <v>0</v>
      </c>
      <c r="O182" s="38">
        <f>+OCTUBRE2021!Q182</f>
        <v>0</v>
      </c>
      <c r="P182" s="135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+OCTUBRE2021!K183</f>
        <v>0</v>
      </c>
      <c r="J183" s="135"/>
      <c r="K183" s="38">
        <f t="shared" si="20"/>
        <v>0</v>
      </c>
      <c r="L183" s="38">
        <f>+OCTUBRE2021!N183</f>
        <v>0</v>
      </c>
      <c r="M183" s="135"/>
      <c r="N183" s="38">
        <f t="shared" si="21"/>
        <v>0</v>
      </c>
      <c r="O183" s="38">
        <f>+OCTUBRE2021!Q183</f>
        <v>0</v>
      </c>
      <c r="P183" s="135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2000000</v>
      </c>
      <c r="F184" s="29">
        <f>+F185+F188</f>
        <v>0</v>
      </c>
      <c r="G184" s="29">
        <f>+G185+G188</f>
        <v>28435284</v>
      </c>
      <c r="H184" s="65">
        <f t="shared" si="19"/>
        <v>286847987</v>
      </c>
      <c r="I184" s="29">
        <f>+OCTUBRE2021!K184</f>
        <v>180985680</v>
      </c>
      <c r="J184" s="134">
        <f>+J185+J188</f>
        <v>53000000</v>
      </c>
      <c r="K184" s="29">
        <f t="shared" si="20"/>
        <v>233985680</v>
      </c>
      <c r="L184" s="29">
        <f>+OCTUBRE2021!N184</f>
        <v>156669013</v>
      </c>
      <c r="M184" s="134">
        <f>+M185+M188</f>
        <v>3601900</v>
      </c>
      <c r="N184" s="29">
        <f t="shared" si="21"/>
        <v>160270913</v>
      </c>
      <c r="O184" s="29">
        <f>+OCTUBRE2021!Q184</f>
        <v>156669013</v>
      </c>
      <c r="P184" s="134">
        <f>+P185+P188</f>
        <v>3601900</v>
      </c>
      <c r="Q184" s="29">
        <f t="shared" si="22"/>
        <v>160270913</v>
      </c>
      <c r="R184" s="35">
        <f t="shared" si="17"/>
        <v>52862307</v>
      </c>
      <c r="S184" s="36">
        <f t="shared" si="18"/>
        <v>0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25404784</v>
      </c>
      <c r="H185" s="65">
        <f t="shared" si="19"/>
        <v>46989487</v>
      </c>
      <c r="I185" s="29">
        <f>+OCTUBRE2021!K185</f>
        <v>26068800</v>
      </c>
      <c r="J185" s="134">
        <f>J186</f>
        <v>0</v>
      </c>
      <c r="K185" s="29">
        <f t="shared" si="20"/>
        <v>26068800</v>
      </c>
      <c r="L185" s="29">
        <f>+OCTUBRE2021!N185</f>
        <v>11844606</v>
      </c>
      <c r="M185" s="134">
        <f>M186</f>
        <v>0</v>
      </c>
      <c r="N185" s="29">
        <f t="shared" si="21"/>
        <v>11844606</v>
      </c>
      <c r="O185" s="29">
        <f>+OCTUBRE2021!Q185</f>
        <v>11844606</v>
      </c>
      <c r="P185" s="134">
        <f>P186</f>
        <v>0</v>
      </c>
      <c r="Q185" s="29">
        <f t="shared" si="22"/>
        <v>11844606</v>
      </c>
      <c r="R185" s="35">
        <f t="shared" si="17"/>
        <v>20920687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25404784</v>
      </c>
      <c r="H186" s="65">
        <f t="shared" si="19"/>
        <v>46989487</v>
      </c>
      <c r="I186" s="29">
        <f>+OCTUBRE2021!K186</f>
        <v>26068800</v>
      </c>
      <c r="J186" s="134">
        <f>+J187</f>
        <v>0</v>
      </c>
      <c r="K186" s="29">
        <f t="shared" si="20"/>
        <v>26068800</v>
      </c>
      <c r="L186" s="29">
        <f>+OCTUBRE2021!N186</f>
        <v>11844606</v>
      </c>
      <c r="M186" s="134">
        <f>+M187</f>
        <v>0</v>
      </c>
      <c r="N186" s="29">
        <f t="shared" si="21"/>
        <v>11844606</v>
      </c>
      <c r="O186" s="29">
        <f>+OCTUBRE2021!Q186</f>
        <v>11844606</v>
      </c>
      <c r="P186" s="134">
        <f>+P187</f>
        <v>0</v>
      </c>
      <c r="Q186" s="29">
        <f t="shared" si="22"/>
        <v>11844606</v>
      </c>
      <c r="R186" s="35">
        <f t="shared" si="17"/>
        <v>20920687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f>6000000+19404784</f>
        <v>25404784</v>
      </c>
      <c r="H187" s="64">
        <f t="shared" si="19"/>
        <v>46989487</v>
      </c>
      <c r="I187" s="38">
        <f>+OCTUBRE2021!K187</f>
        <v>26068800</v>
      </c>
      <c r="J187" s="135"/>
      <c r="K187" s="38">
        <f t="shared" si="20"/>
        <v>26068800</v>
      </c>
      <c r="L187" s="38">
        <f>+OCTUBRE2021!N187</f>
        <v>11844606</v>
      </c>
      <c r="M187" s="135"/>
      <c r="N187" s="38">
        <f t="shared" si="21"/>
        <v>11844606</v>
      </c>
      <c r="O187" s="38">
        <f>+OCTUBRE2021!Q187</f>
        <v>11844606</v>
      </c>
      <c r="P187" s="135"/>
      <c r="Q187" s="38">
        <f t="shared" si="22"/>
        <v>11844606</v>
      </c>
      <c r="R187" s="39">
        <f t="shared" si="17"/>
        <v>20920687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2000000</v>
      </c>
      <c r="F188" s="29">
        <f>+F189+F195</f>
        <v>0</v>
      </c>
      <c r="G188" s="29">
        <f>+G189+G195</f>
        <v>3030500</v>
      </c>
      <c r="H188" s="65">
        <f t="shared" si="19"/>
        <v>239858500</v>
      </c>
      <c r="I188" s="29">
        <f>+OCTUBRE2021!K188</f>
        <v>154916880</v>
      </c>
      <c r="J188" s="134">
        <f>+J189+J195</f>
        <v>53000000</v>
      </c>
      <c r="K188" s="29">
        <f t="shared" si="20"/>
        <v>207916880</v>
      </c>
      <c r="L188" s="29">
        <f>+OCTUBRE2021!N188</f>
        <v>144824407</v>
      </c>
      <c r="M188" s="134">
        <f>+M189+M195</f>
        <v>3601900</v>
      </c>
      <c r="N188" s="29">
        <f t="shared" si="21"/>
        <v>148426307</v>
      </c>
      <c r="O188" s="29">
        <f>+OCTUBRE2021!Q188</f>
        <v>144824407</v>
      </c>
      <c r="P188" s="134">
        <f>+P189+P195</f>
        <v>3601900</v>
      </c>
      <c r="Q188" s="29">
        <f t="shared" si="22"/>
        <v>148426307</v>
      </c>
      <c r="R188" s="35">
        <f t="shared" si="17"/>
        <v>31941620</v>
      </c>
      <c r="S188" s="36">
        <f t="shared" si="18"/>
        <v>0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2000000</v>
      </c>
      <c r="F189" s="38">
        <f>SUM(F190:F194)</f>
        <v>0</v>
      </c>
      <c r="G189" s="38">
        <f>SUM(G190:G194)</f>
        <v>3030500</v>
      </c>
      <c r="H189" s="64">
        <f t="shared" si="19"/>
        <v>239858500</v>
      </c>
      <c r="I189" s="38">
        <f>+OCTUBRE2021!K189</f>
        <v>154916880</v>
      </c>
      <c r="J189" s="135">
        <f>SUM(J190:J194)</f>
        <v>53000000</v>
      </c>
      <c r="K189" s="38">
        <f t="shared" si="20"/>
        <v>207916880</v>
      </c>
      <c r="L189" s="38">
        <f>+OCTUBRE2021!N189</f>
        <v>144824407</v>
      </c>
      <c r="M189" s="135">
        <f>SUM(M190:M194)</f>
        <v>3601900</v>
      </c>
      <c r="N189" s="38">
        <f t="shared" si="21"/>
        <v>148426307</v>
      </c>
      <c r="O189" s="38">
        <f>+OCTUBRE2021!Q189</f>
        <v>144824407</v>
      </c>
      <c r="P189" s="135">
        <f>SUM(P190:P194)</f>
        <v>3601900</v>
      </c>
      <c r="Q189" s="38">
        <f t="shared" si="22"/>
        <v>148426307</v>
      </c>
      <c r="R189" s="39">
        <f t="shared" si="17"/>
        <v>31941620</v>
      </c>
      <c r="S189" s="40">
        <f t="shared" si="18"/>
        <v>0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+OCTUBRE2021!K190</f>
        <v>69963065</v>
      </c>
      <c r="J190" s="135">
        <v>38000000</v>
      </c>
      <c r="K190" s="38">
        <f t="shared" si="20"/>
        <v>107963065</v>
      </c>
      <c r="L190" s="38">
        <f>+OCTUBRE2021!N190</f>
        <v>69665775</v>
      </c>
      <c r="M190" s="135"/>
      <c r="N190" s="38">
        <f t="shared" si="21"/>
        <v>69665775</v>
      </c>
      <c r="O190" s="38">
        <f>+OCTUBRE2021!Q190</f>
        <v>69665775</v>
      </c>
      <c r="P190" s="135"/>
      <c r="Q190" s="38">
        <f t="shared" si="22"/>
        <v>69665775</v>
      </c>
      <c r="R190" s="39">
        <f t="shared" si="17"/>
        <v>3036935</v>
      </c>
      <c r="S190" s="40">
        <f t="shared" si="18"/>
        <v>0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f>1030500+2000000</f>
        <v>3030500</v>
      </c>
      <c r="H191" s="64">
        <f t="shared" si="19"/>
        <v>86969500</v>
      </c>
      <c r="I191" s="38">
        <f>+OCTUBRE2021!K191</f>
        <v>58574000</v>
      </c>
      <c r="J191" s="135">
        <v>0</v>
      </c>
      <c r="K191" s="38">
        <f t="shared" si="20"/>
        <v>58574000</v>
      </c>
      <c r="L191" s="38">
        <f>+OCTUBRE2021!N191</f>
        <v>48783662</v>
      </c>
      <c r="M191" s="135">
        <v>3601900</v>
      </c>
      <c r="N191" s="38">
        <f t="shared" si="21"/>
        <v>52385562</v>
      </c>
      <c r="O191" s="38">
        <f>+OCTUBRE2021!Q191</f>
        <v>48783662</v>
      </c>
      <c r="P191" s="135">
        <v>3601900</v>
      </c>
      <c r="Q191" s="38">
        <f t="shared" si="22"/>
        <v>52385562</v>
      </c>
      <c r="R191" s="39">
        <f t="shared" si="17"/>
        <v>28395500</v>
      </c>
      <c r="S191" s="40">
        <f t="shared" si="18"/>
        <v>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>
        <v>2000000</v>
      </c>
      <c r="F192" s="38"/>
      <c r="G192" s="38"/>
      <c r="H192" s="64">
        <f t="shared" si="19"/>
        <v>41889000</v>
      </c>
      <c r="I192" s="38">
        <f>+OCTUBRE2021!K192</f>
        <v>26379815</v>
      </c>
      <c r="J192" s="135">
        <v>15000000</v>
      </c>
      <c r="K192" s="38">
        <f t="shared" si="20"/>
        <v>41379815</v>
      </c>
      <c r="L192" s="38">
        <f>+OCTUBRE2021!N192</f>
        <v>26374970</v>
      </c>
      <c r="M192" s="135"/>
      <c r="N192" s="38">
        <f t="shared" si="21"/>
        <v>26374970</v>
      </c>
      <c r="O192" s="38">
        <f>+OCTUBRE2021!Q192</f>
        <v>26374970</v>
      </c>
      <c r="P192" s="135"/>
      <c r="Q192" s="38">
        <f t="shared" si="22"/>
        <v>26374970</v>
      </c>
      <c r="R192" s="39">
        <f t="shared" si="17"/>
        <v>509185</v>
      </c>
      <c r="S192" s="40">
        <f t="shared" si="18"/>
        <v>0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+OCTUBRE2021!K193</f>
        <v>0</v>
      </c>
      <c r="J193" s="135"/>
      <c r="K193" s="38">
        <f t="shared" si="20"/>
        <v>0</v>
      </c>
      <c r="L193" s="38">
        <f>+OCTUBRE2021!N193</f>
        <v>0</v>
      </c>
      <c r="M193" s="135"/>
      <c r="N193" s="38">
        <f t="shared" si="21"/>
        <v>0</v>
      </c>
      <c r="O193" s="38">
        <f>+OCTUBRE2021!Q193</f>
        <v>0</v>
      </c>
      <c r="P193" s="135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+OCTUBRE2021!K194</f>
        <v>0</v>
      </c>
      <c r="J194" s="135"/>
      <c r="K194" s="38">
        <f t="shared" si="20"/>
        <v>0</v>
      </c>
      <c r="L194" s="38">
        <f>+OCTUBRE2021!N194</f>
        <v>0</v>
      </c>
      <c r="M194" s="135"/>
      <c r="N194" s="38">
        <f t="shared" si="21"/>
        <v>0</v>
      </c>
      <c r="O194" s="38">
        <f>+OCTUBRE2021!Q194</f>
        <v>0</v>
      </c>
      <c r="P194" s="135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+OCTUBRE2021!K195</f>
        <v>0</v>
      </c>
      <c r="J195" s="135">
        <f>+J196</f>
        <v>0</v>
      </c>
      <c r="K195" s="38">
        <f t="shared" si="20"/>
        <v>0</v>
      </c>
      <c r="L195" s="38">
        <f>+OCTUBRE2021!N195</f>
        <v>0</v>
      </c>
      <c r="M195" s="135">
        <f>+M196</f>
        <v>0</v>
      </c>
      <c r="N195" s="38">
        <f t="shared" si="21"/>
        <v>0</v>
      </c>
      <c r="O195" s="38">
        <f>+OCTUBRE2021!Q195</f>
        <v>0</v>
      </c>
      <c r="P195" s="135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+OCTUBRE2021!K196</f>
        <v>0</v>
      </c>
      <c r="J196" s="135"/>
      <c r="K196" s="38">
        <f t="shared" si="20"/>
        <v>0</v>
      </c>
      <c r="L196" s="38">
        <f>+OCTUBRE2021!N196</f>
        <v>0</v>
      </c>
      <c r="M196" s="135"/>
      <c r="N196" s="38">
        <f t="shared" si="21"/>
        <v>0</v>
      </c>
      <c r="O196" s="38">
        <f>+OCTUBRE2021!Q196</f>
        <v>0</v>
      </c>
      <c r="P196" s="135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+OCTUBRE2021!K197</f>
        <v>0</v>
      </c>
      <c r="J197" s="134">
        <f>+J198+J201</f>
        <v>0</v>
      </c>
      <c r="K197" s="29">
        <f t="shared" si="20"/>
        <v>0</v>
      </c>
      <c r="L197" s="29">
        <f>+OCTUBRE2021!N197</f>
        <v>0</v>
      </c>
      <c r="M197" s="134">
        <f>+M198+M201</f>
        <v>0</v>
      </c>
      <c r="N197" s="29">
        <f t="shared" si="21"/>
        <v>0</v>
      </c>
      <c r="O197" s="29">
        <f>+OCTUBRE2021!Q197</f>
        <v>0</v>
      </c>
      <c r="P197" s="134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+OCTUBRE2021!K198</f>
        <v>0</v>
      </c>
      <c r="J198" s="134">
        <f>+J199+J200</f>
        <v>0</v>
      </c>
      <c r="K198" s="29">
        <f t="shared" si="20"/>
        <v>0</v>
      </c>
      <c r="L198" s="29">
        <f>+OCTUBRE2021!N198</f>
        <v>0</v>
      </c>
      <c r="M198" s="134">
        <f>+M199+M200</f>
        <v>0</v>
      </c>
      <c r="N198" s="29">
        <f t="shared" si="21"/>
        <v>0</v>
      </c>
      <c r="O198" s="29">
        <f>+OCTUBRE2021!Q198</f>
        <v>0</v>
      </c>
      <c r="P198" s="134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+OCTUBRE2021!K199</f>
        <v>0</v>
      </c>
      <c r="J199" s="135"/>
      <c r="K199" s="38">
        <f t="shared" si="20"/>
        <v>0</v>
      </c>
      <c r="L199" s="38">
        <f>+OCTUBRE2021!N199</f>
        <v>0</v>
      </c>
      <c r="M199" s="135"/>
      <c r="N199" s="38">
        <f t="shared" si="21"/>
        <v>0</v>
      </c>
      <c r="O199" s="38">
        <f>+OCTUBRE2021!Q199</f>
        <v>0</v>
      </c>
      <c r="P199" s="135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+OCTUBRE2021!K200</f>
        <v>0</v>
      </c>
      <c r="J200" s="135"/>
      <c r="K200" s="38">
        <f t="shared" si="20"/>
        <v>0</v>
      </c>
      <c r="L200" s="38">
        <f>+OCTUBRE2021!N200</f>
        <v>0</v>
      </c>
      <c r="M200" s="135"/>
      <c r="N200" s="38">
        <f t="shared" si="21"/>
        <v>0</v>
      </c>
      <c r="O200" s="38">
        <f>+OCTUBRE2021!Q200</f>
        <v>0</v>
      </c>
      <c r="P200" s="135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+OCTUBRE2021!K201</f>
        <v>0</v>
      </c>
      <c r="J201" s="134">
        <f>+J202+J203</f>
        <v>0</v>
      </c>
      <c r="K201" s="29">
        <f t="shared" si="20"/>
        <v>0</v>
      </c>
      <c r="L201" s="29">
        <f>+OCTUBRE2021!N201</f>
        <v>0</v>
      </c>
      <c r="M201" s="134">
        <f>+M202+M203</f>
        <v>0</v>
      </c>
      <c r="N201" s="29">
        <f t="shared" si="21"/>
        <v>0</v>
      </c>
      <c r="O201" s="29">
        <f>+OCTUBRE2021!Q201</f>
        <v>0</v>
      </c>
      <c r="P201" s="134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+OCTUBRE2021!K202</f>
        <v>0</v>
      </c>
      <c r="J202" s="135"/>
      <c r="K202" s="38">
        <f t="shared" si="20"/>
        <v>0</v>
      </c>
      <c r="L202" s="38">
        <f>+OCTUBRE2021!N202</f>
        <v>0</v>
      </c>
      <c r="M202" s="135"/>
      <c r="N202" s="38">
        <f t="shared" si="21"/>
        <v>0</v>
      </c>
      <c r="O202" s="38">
        <f>+OCTUBRE2021!Q202</f>
        <v>0</v>
      </c>
      <c r="P202" s="135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+OCTUBRE2021!K203</f>
        <v>0</v>
      </c>
      <c r="J203" s="135"/>
      <c r="K203" s="38">
        <f t="shared" si="20"/>
        <v>0</v>
      </c>
      <c r="L203" s="38">
        <f>+OCTUBRE2021!N203</f>
        <v>0</v>
      </c>
      <c r="M203" s="135"/>
      <c r="N203" s="38">
        <f t="shared" si="21"/>
        <v>0</v>
      </c>
      <c r="O203" s="38">
        <f>+OCTUBRE2021!Q203</f>
        <v>0</v>
      </c>
      <c r="P203" s="135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0</v>
      </c>
      <c r="I204" s="29">
        <f>+OCTUBRE2021!K204</f>
        <v>0</v>
      </c>
      <c r="J204" s="134">
        <f>J205+J208</f>
        <v>0</v>
      </c>
      <c r="K204" s="29">
        <f t="shared" si="20"/>
        <v>0</v>
      </c>
      <c r="L204" s="29">
        <f>+OCTUBRE2021!N204</f>
        <v>0</v>
      </c>
      <c r="M204" s="134">
        <f>M205+M208</f>
        <v>0</v>
      </c>
      <c r="N204" s="29">
        <f t="shared" si="21"/>
        <v>0</v>
      </c>
      <c r="O204" s="29">
        <f>+OCTUBRE2021!Q204</f>
        <v>0</v>
      </c>
      <c r="P204" s="134">
        <f>P205+P208</f>
        <v>0</v>
      </c>
      <c r="Q204" s="29">
        <f t="shared" si="22"/>
        <v>0</v>
      </c>
      <c r="R204" s="35">
        <f t="shared" si="17"/>
        <v>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0</v>
      </c>
      <c r="I205" s="29">
        <f>+OCTUBRE2021!K205</f>
        <v>0</v>
      </c>
      <c r="J205" s="134">
        <f>+J206</f>
        <v>0</v>
      </c>
      <c r="K205" s="29">
        <f t="shared" si="20"/>
        <v>0</v>
      </c>
      <c r="L205" s="29">
        <f>+OCTUBRE2021!N205</f>
        <v>0</v>
      </c>
      <c r="M205" s="134">
        <f>+M206</f>
        <v>0</v>
      </c>
      <c r="N205" s="29">
        <f t="shared" si="21"/>
        <v>0</v>
      </c>
      <c r="O205" s="29">
        <f>+OCTUBRE2021!Q205</f>
        <v>0</v>
      </c>
      <c r="P205" s="134">
        <f>+P206</f>
        <v>0</v>
      </c>
      <c r="Q205" s="29">
        <f t="shared" si="22"/>
        <v>0</v>
      </c>
      <c r="R205" s="35">
        <f t="shared" si="17"/>
        <v>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0</v>
      </c>
      <c r="I206" s="29">
        <f>+OCTUBRE2021!K206</f>
        <v>0</v>
      </c>
      <c r="J206" s="134">
        <f>+J207</f>
        <v>0</v>
      </c>
      <c r="K206" s="29">
        <f t="shared" si="20"/>
        <v>0</v>
      </c>
      <c r="L206" s="29">
        <f>+OCTUBRE2021!N206</f>
        <v>0</v>
      </c>
      <c r="M206" s="134">
        <f>+M207</f>
        <v>0</v>
      </c>
      <c r="N206" s="29">
        <f t="shared" si="21"/>
        <v>0</v>
      </c>
      <c r="O206" s="29">
        <f>+OCTUBRE2021!Q206</f>
        <v>0</v>
      </c>
      <c r="P206" s="134">
        <f>+P207</f>
        <v>0</v>
      </c>
      <c r="Q206" s="29">
        <f t="shared" si="22"/>
        <v>0</v>
      </c>
      <c r="R206" s="35">
        <f t="shared" ref="R206:R226" si="24">+H206-K206</f>
        <v>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0</v>
      </c>
      <c r="I207" s="38">
        <f>+OCTUBRE2021!K207</f>
        <v>0</v>
      </c>
      <c r="J207" s="135">
        <v>0</v>
      </c>
      <c r="K207" s="38">
        <f t="shared" ref="K207:K226" si="27">+I207+J207</f>
        <v>0</v>
      </c>
      <c r="L207" s="38">
        <f>+OCTUBRE2021!N207</f>
        <v>0</v>
      </c>
      <c r="M207" s="135">
        <v>0</v>
      </c>
      <c r="N207" s="38">
        <f t="shared" ref="N207:N226" si="28">+L207+M207</f>
        <v>0</v>
      </c>
      <c r="O207" s="38">
        <f>+OCTUBRE2021!Q207</f>
        <v>0</v>
      </c>
      <c r="P207" s="135">
        <v>0</v>
      </c>
      <c r="Q207" s="38">
        <f t="shared" ref="Q207:Q226" si="29">+O207+P207</f>
        <v>0</v>
      </c>
      <c r="R207" s="39">
        <f t="shared" si="24"/>
        <v>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+OCTUBRE2021!K208</f>
        <v>0</v>
      </c>
      <c r="J208" s="134">
        <f>+J209</f>
        <v>0</v>
      </c>
      <c r="K208" s="29">
        <f t="shared" si="27"/>
        <v>0</v>
      </c>
      <c r="L208" s="29">
        <f>+OCTUBRE2021!N208</f>
        <v>0</v>
      </c>
      <c r="M208" s="134">
        <f>+M209</f>
        <v>0</v>
      </c>
      <c r="N208" s="29">
        <f t="shared" si="28"/>
        <v>0</v>
      </c>
      <c r="O208" s="29">
        <f>+OCTUBRE2021!Q208</f>
        <v>0</v>
      </c>
      <c r="P208" s="134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+OCTUBRE2021!K209</f>
        <v>0</v>
      </c>
      <c r="J209" s="135"/>
      <c r="K209" s="38">
        <f t="shared" si="27"/>
        <v>0</v>
      </c>
      <c r="L209" s="38">
        <f>+OCTUBRE2021!N209</f>
        <v>0</v>
      </c>
      <c r="M209" s="135"/>
      <c r="N209" s="38">
        <f t="shared" si="28"/>
        <v>0</v>
      </c>
      <c r="O209" s="38">
        <f>+OCTUBRE2021!Q209</f>
        <v>0</v>
      </c>
      <c r="P209" s="135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+OCTUBRE2021!K210</f>
        <v>45130705</v>
      </c>
      <c r="J210" s="134">
        <f>+J211+J215+J219+J222+J225</f>
        <v>0</v>
      </c>
      <c r="K210" s="29">
        <f t="shared" si="27"/>
        <v>45130705</v>
      </c>
      <c r="L210" s="29">
        <f>+OCTUBRE2021!N210</f>
        <v>45130705</v>
      </c>
      <c r="M210" s="134">
        <f>+M211+M215+M219+M222+M225</f>
        <v>0</v>
      </c>
      <c r="N210" s="29">
        <f t="shared" si="28"/>
        <v>45130705</v>
      </c>
      <c r="O210" s="29">
        <f>+OCTUBRE2021!Q210</f>
        <v>44860055</v>
      </c>
      <c r="P210" s="134">
        <f>+P211+P215+P219+P222+P225</f>
        <v>0</v>
      </c>
      <c r="Q210" s="29">
        <f t="shared" si="29"/>
        <v>44860055</v>
      </c>
      <c r="R210" s="35">
        <f t="shared" si="24"/>
        <v>0</v>
      </c>
      <c r="S210" s="36">
        <f t="shared" si="25"/>
        <v>270650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+OCTUBRE2021!K211</f>
        <v>30970205</v>
      </c>
      <c r="J211" s="134">
        <f>+J212+J213+J214</f>
        <v>0</v>
      </c>
      <c r="K211" s="29">
        <f t="shared" si="27"/>
        <v>30970205</v>
      </c>
      <c r="L211" s="29">
        <f>+OCTUBRE2021!N211</f>
        <v>30970205</v>
      </c>
      <c r="M211" s="134">
        <f>+M212+M213+M214</f>
        <v>0</v>
      </c>
      <c r="N211" s="29">
        <f t="shared" si="28"/>
        <v>30970205</v>
      </c>
      <c r="O211" s="29">
        <f>+OCTUBRE2021!Q211</f>
        <v>30699555</v>
      </c>
      <c r="P211" s="134">
        <f>+P212+P213+P214</f>
        <v>0</v>
      </c>
      <c r="Q211" s="29">
        <f t="shared" si="29"/>
        <v>30699555</v>
      </c>
      <c r="R211" s="35">
        <f t="shared" si="24"/>
        <v>0</v>
      </c>
      <c r="S211" s="36">
        <f t="shared" si="25"/>
        <v>270650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+OCTUBRE2021!K212</f>
        <v>11024782</v>
      </c>
      <c r="J212" s="135"/>
      <c r="K212" s="38">
        <f t="shared" si="27"/>
        <v>11024782</v>
      </c>
      <c r="L212" s="38">
        <f>+OCTUBRE2021!N212</f>
        <v>11024782</v>
      </c>
      <c r="M212" s="135"/>
      <c r="N212" s="38">
        <f t="shared" si="28"/>
        <v>11024782</v>
      </c>
      <c r="O212" s="38">
        <f>+OCTUBRE2021!Q212</f>
        <v>11024782</v>
      </c>
      <c r="P212" s="135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+OCTUBRE2021!K213</f>
        <v>7350000</v>
      </c>
      <c r="J213" s="135"/>
      <c r="K213" s="38">
        <f t="shared" si="27"/>
        <v>7350000</v>
      </c>
      <c r="L213" s="38">
        <f>+OCTUBRE2021!N213</f>
        <v>7350000</v>
      </c>
      <c r="M213" s="135"/>
      <c r="N213" s="38">
        <f t="shared" si="28"/>
        <v>7350000</v>
      </c>
      <c r="O213" s="38">
        <f>+OCTUBRE2021!Q213</f>
        <v>7350000</v>
      </c>
      <c r="P213" s="135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+OCTUBRE2021!K214</f>
        <v>12595423</v>
      </c>
      <c r="J214" s="135"/>
      <c r="K214" s="38">
        <f t="shared" si="27"/>
        <v>12595423</v>
      </c>
      <c r="L214" s="38">
        <f>+OCTUBRE2021!N214</f>
        <v>12595423</v>
      </c>
      <c r="M214" s="135"/>
      <c r="N214" s="38">
        <f t="shared" si="28"/>
        <v>12595423</v>
      </c>
      <c r="O214" s="38">
        <f>+OCTUBRE2021!Q214</f>
        <v>12324773</v>
      </c>
      <c r="P214" s="135"/>
      <c r="Q214" s="38">
        <f t="shared" si="29"/>
        <v>12324773</v>
      </c>
      <c r="R214" s="39">
        <f t="shared" si="24"/>
        <v>0</v>
      </c>
      <c r="S214" s="40">
        <f t="shared" si="25"/>
        <v>270650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+OCTUBRE2021!K215</f>
        <v>14160500</v>
      </c>
      <c r="J215" s="134">
        <f>+J216+J217+J218</f>
        <v>0</v>
      </c>
      <c r="K215" s="29">
        <f t="shared" si="27"/>
        <v>14160500</v>
      </c>
      <c r="L215" s="29">
        <f>+OCTUBRE2021!N215</f>
        <v>14160500</v>
      </c>
      <c r="M215" s="134">
        <f>+M216+M217+M218</f>
        <v>0</v>
      </c>
      <c r="N215" s="29">
        <f t="shared" si="28"/>
        <v>14160500</v>
      </c>
      <c r="O215" s="29">
        <f>+OCTUBRE2021!Q215</f>
        <v>14160500</v>
      </c>
      <c r="P215" s="134">
        <f>+P216+P217+P218</f>
        <v>0</v>
      </c>
      <c r="Q215" s="29">
        <f t="shared" si="29"/>
        <v>14160500</v>
      </c>
      <c r="R215" s="35">
        <f t="shared" si="24"/>
        <v>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+OCTUBRE2021!K216</f>
        <v>0</v>
      </c>
      <c r="J216" s="135"/>
      <c r="K216" s="38">
        <f t="shared" si="27"/>
        <v>0</v>
      </c>
      <c r="L216" s="38">
        <f>+OCTUBRE2021!N216</f>
        <v>0</v>
      </c>
      <c r="M216" s="135"/>
      <c r="N216" s="38">
        <f t="shared" si="28"/>
        <v>0</v>
      </c>
      <c r="O216" s="38">
        <f>+OCTUBRE2021!Q216</f>
        <v>0</v>
      </c>
      <c r="P216" s="135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+OCTUBRE2021!K217</f>
        <v>14160500</v>
      </c>
      <c r="J217" s="135"/>
      <c r="K217" s="38">
        <f t="shared" si="27"/>
        <v>14160500</v>
      </c>
      <c r="L217" s="38">
        <f>+OCTUBRE2021!N217</f>
        <v>14160500</v>
      </c>
      <c r="M217" s="135"/>
      <c r="N217" s="38">
        <f t="shared" si="28"/>
        <v>14160500</v>
      </c>
      <c r="O217" s="38">
        <f>+OCTUBRE2021!Q217</f>
        <v>14160500</v>
      </c>
      <c r="P217" s="135"/>
      <c r="Q217" s="38">
        <f t="shared" si="29"/>
        <v>14160500</v>
      </c>
      <c r="R217" s="39">
        <f t="shared" si="24"/>
        <v>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+OCTUBRE2021!K218</f>
        <v>0</v>
      </c>
      <c r="J218" s="135">
        <v>0</v>
      </c>
      <c r="K218" s="38">
        <f t="shared" si="27"/>
        <v>0</v>
      </c>
      <c r="L218" s="38">
        <f>+OCTUBRE2021!N218</f>
        <v>0</v>
      </c>
      <c r="M218" s="135">
        <v>0</v>
      </c>
      <c r="N218" s="38">
        <f t="shared" si="28"/>
        <v>0</v>
      </c>
      <c r="O218" s="38">
        <f>+OCTUBRE2021!Q218</f>
        <v>0</v>
      </c>
      <c r="P218" s="135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+OCTUBRE2021!K219</f>
        <v>0</v>
      </c>
      <c r="J219" s="134">
        <f>+J220+J221</f>
        <v>0</v>
      </c>
      <c r="K219" s="29">
        <f t="shared" si="27"/>
        <v>0</v>
      </c>
      <c r="L219" s="29">
        <f>+OCTUBRE2021!N219</f>
        <v>0</v>
      </c>
      <c r="M219" s="134">
        <f>+M220+M221</f>
        <v>0</v>
      </c>
      <c r="N219" s="29">
        <f t="shared" si="28"/>
        <v>0</v>
      </c>
      <c r="O219" s="29">
        <f>+OCTUBRE2021!Q219</f>
        <v>0</v>
      </c>
      <c r="P219" s="134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+OCTUBRE2021!K220</f>
        <v>0</v>
      </c>
      <c r="J220" s="135">
        <v>0</v>
      </c>
      <c r="K220" s="38">
        <f t="shared" si="27"/>
        <v>0</v>
      </c>
      <c r="L220" s="38">
        <f>+OCTUBRE2021!N220</f>
        <v>0</v>
      </c>
      <c r="M220" s="135">
        <v>0</v>
      </c>
      <c r="N220" s="38">
        <f t="shared" si="28"/>
        <v>0</v>
      </c>
      <c r="O220" s="38">
        <f>+OCTUBRE2021!Q220</f>
        <v>0</v>
      </c>
      <c r="P220" s="135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+OCTUBRE2021!K221</f>
        <v>0</v>
      </c>
      <c r="J221" s="135">
        <v>0</v>
      </c>
      <c r="K221" s="38">
        <f t="shared" si="27"/>
        <v>0</v>
      </c>
      <c r="L221" s="38">
        <f>+OCTUBRE2021!N221</f>
        <v>0</v>
      </c>
      <c r="M221" s="135">
        <v>0</v>
      </c>
      <c r="N221" s="38">
        <f t="shared" si="28"/>
        <v>0</v>
      </c>
      <c r="O221" s="38">
        <f>+OCTUBRE2021!Q221</f>
        <v>0</v>
      </c>
      <c r="P221" s="135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+OCTUBRE2021!K222</f>
        <v>0</v>
      </c>
      <c r="J222" s="134">
        <f>+J223+J224</f>
        <v>0</v>
      </c>
      <c r="K222" s="29">
        <f t="shared" si="27"/>
        <v>0</v>
      </c>
      <c r="L222" s="29">
        <f>+OCTUBRE2021!N222</f>
        <v>0</v>
      </c>
      <c r="M222" s="134">
        <f>+M223+M224</f>
        <v>0</v>
      </c>
      <c r="N222" s="29">
        <f t="shared" si="28"/>
        <v>0</v>
      </c>
      <c r="O222" s="29">
        <f>+OCTUBRE2021!Q222</f>
        <v>0</v>
      </c>
      <c r="P222" s="134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+OCTUBRE2021!K223</f>
        <v>0</v>
      </c>
      <c r="J223" s="135">
        <v>0</v>
      </c>
      <c r="K223" s="38">
        <f t="shared" si="27"/>
        <v>0</v>
      </c>
      <c r="L223" s="38">
        <f>+OCTUBRE2021!N223</f>
        <v>0</v>
      </c>
      <c r="M223" s="135">
        <v>0</v>
      </c>
      <c r="N223" s="38">
        <f t="shared" si="28"/>
        <v>0</v>
      </c>
      <c r="O223" s="38">
        <f>+OCTUBRE2021!Q223</f>
        <v>0</v>
      </c>
      <c r="P223" s="135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+OCTUBRE2021!K224</f>
        <v>0</v>
      </c>
      <c r="J224" s="135">
        <v>0</v>
      </c>
      <c r="K224" s="38">
        <f t="shared" si="27"/>
        <v>0</v>
      </c>
      <c r="L224" s="38">
        <f>+OCTUBRE2021!N224</f>
        <v>0</v>
      </c>
      <c r="M224" s="135">
        <v>0</v>
      </c>
      <c r="N224" s="38">
        <f t="shared" si="28"/>
        <v>0</v>
      </c>
      <c r="O224" s="38">
        <f>+OCTUBRE2021!Q224</f>
        <v>0</v>
      </c>
      <c r="P224" s="135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+OCTUBRE2021!K225</f>
        <v>0</v>
      </c>
      <c r="J225" s="134">
        <v>0</v>
      </c>
      <c r="K225" s="29">
        <f t="shared" si="27"/>
        <v>0</v>
      </c>
      <c r="L225" s="41">
        <f>+OCTUBRE2021!N225</f>
        <v>0</v>
      </c>
      <c r="M225" s="134">
        <v>0</v>
      </c>
      <c r="N225" s="29">
        <f t="shared" si="28"/>
        <v>0</v>
      </c>
      <c r="O225" s="41">
        <f>+OCTUBRE2021!Q225</f>
        <v>0</v>
      </c>
      <c r="P225" s="134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864697694.96000004</v>
      </c>
      <c r="E226" s="44">
        <f>+E12+E184+E197+E204+E210</f>
        <v>113602422</v>
      </c>
      <c r="F226" s="44">
        <f>+F12+F184+F197+F204+F210</f>
        <v>0</v>
      </c>
      <c r="G226" s="44">
        <f>+G12+G184+G197+G204+G210</f>
        <v>113602422</v>
      </c>
      <c r="H226" s="75">
        <f>+C226+D226+E226-F226-G226</f>
        <v>2440794361.96</v>
      </c>
      <c r="I226" s="41">
        <f>+OCTUBRE2021!K226</f>
        <v>2080992418.8700001</v>
      </c>
      <c r="J226" s="137">
        <f>+J12+J184+J197+J204+J210</f>
        <v>149831784</v>
      </c>
      <c r="K226" s="44">
        <f t="shared" si="27"/>
        <v>2230824202.8699999</v>
      </c>
      <c r="L226" s="41">
        <f>+OCTUBRE2021!N226</f>
        <v>1629714957.9200001</v>
      </c>
      <c r="M226" s="137">
        <f>+M12+M184+M197+M204+M210</f>
        <v>278494820</v>
      </c>
      <c r="N226" s="44">
        <f t="shared" si="28"/>
        <v>1908209777.9200001</v>
      </c>
      <c r="O226" s="41">
        <f>+OCTUBRE2021!Q226</f>
        <v>1537530764.8699999</v>
      </c>
      <c r="P226" s="137">
        <f>+P12+P184+P197+P204+P210</f>
        <v>279107770</v>
      </c>
      <c r="Q226" s="44">
        <f t="shared" si="29"/>
        <v>1816638534.8699999</v>
      </c>
      <c r="R226" s="81">
        <f t="shared" si="24"/>
        <v>209970159.09000015</v>
      </c>
      <c r="S226" s="45">
        <f t="shared" si="25"/>
        <v>91571243.050000191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138"/>
      <c r="K227" s="47"/>
      <c r="L227" s="47"/>
      <c r="M227" s="138"/>
      <c r="N227" s="47"/>
      <c r="O227" s="47"/>
      <c r="P227" s="138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29"/>
      <c r="K228" s="10"/>
      <c r="L228" s="9"/>
      <c r="M228" s="129"/>
      <c r="N228" s="10"/>
      <c r="O228" s="10"/>
      <c r="P228" s="129"/>
      <c r="Q228" s="10"/>
      <c r="R228" s="9"/>
      <c r="S228" s="49"/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29"/>
      <c r="K229" s="10"/>
      <c r="L229" s="9"/>
      <c r="M229" s="129"/>
      <c r="N229" s="10"/>
      <c r="O229" s="9"/>
      <c r="P229" s="129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139"/>
      <c r="K230" s="9"/>
      <c r="L230" s="9"/>
      <c r="M230" s="139"/>
      <c r="N230" s="9"/>
      <c r="O230" s="9"/>
      <c r="P230" s="140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140"/>
      <c r="K231" s="9"/>
      <c r="L231" s="9"/>
      <c r="M231" s="140"/>
      <c r="N231" s="9"/>
      <c r="O231" s="9"/>
      <c r="P231" s="140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140"/>
      <c r="K232" s="9"/>
      <c r="L232" s="9"/>
      <c r="M232" s="142"/>
      <c r="N232" s="55"/>
      <c r="O232" s="55"/>
      <c r="P232" s="142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140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28" t="s">
        <v>383</v>
      </c>
      <c r="C234" s="9"/>
      <c r="D234" s="9"/>
      <c r="E234" s="9"/>
      <c r="F234" s="9"/>
      <c r="G234" s="9"/>
      <c r="H234" s="72"/>
      <c r="I234" s="9"/>
      <c r="J234" s="140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141"/>
      <c r="K235" s="52"/>
      <c r="L235" s="11"/>
      <c r="M235" s="143"/>
      <c r="N235" s="11"/>
      <c r="O235" s="11"/>
      <c r="P235" s="143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141"/>
      <c r="K236" s="52"/>
      <c r="L236" s="11"/>
      <c r="M236" s="143"/>
      <c r="N236" s="11"/>
      <c r="O236" s="11"/>
      <c r="P236" s="143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141"/>
      <c r="K237" s="52"/>
      <c r="L237" s="11"/>
      <c r="M237" s="143"/>
      <c r="N237" s="11"/>
      <c r="O237" s="11"/>
      <c r="P237" s="143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141"/>
      <c r="K238" s="52"/>
      <c r="L238" s="11"/>
      <c r="M238" s="143"/>
      <c r="N238" s="11"/>
      <c r="O238" s="11"/>
      <c r="P238" s="143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141"/>
      <c r="K239" s="52"/>
      <c r="L239" s="11"/>
      <c r="M239" s="143"/>
      <c r="N239" s="11"/>
      <c r="O239" s="11"/>
      <c r="P239" s="143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141"/>
      <c r="K240" s="52"/>
      <c r="L240" s="11"/>
      <c r="M240" s="143"/>
      <c r="N240" s="11"/>
      <c r="O240" s="11"/>
      <c r="P240" s="143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141"/>
      <c r="K241" s="52"/>
      <c r="L241" s="11"/>
      <c r="M241" s="143"/>
      <c r="N241" s="11"/>
      <c r="O241" s="11"/>
      <c r="P241" s="143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141"/>
      <c r="K242" s="52"/>
      <c r="L242" s="11"/>
      <c r="M242" s="143"/>
      <c r="N242" s="11"/>
      <c r="O242" s="11"/>
      <c r="P242" s="143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141"/>
      <c r="K243" s="52"/>
      <c r="L243" s="11"/>
      <c r="M243" s="143"/>
      <c r="N243" s="11"/>
      <c r="O243" s="11"/>
      <c r="P243" s="143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141"/>
      <c r="K244" s="52"/>
      <c r="L244" s="11"/>
      <c r="M244" s="143"/>
      <c r="N244" s="11"/>
      <c r="O244" s="11"/>
      <c r="P244" s="143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141"/>
      <c r="K245" s="52"/>
      <c r="L245" s="11"/>
      <c r="M245" s="143"/>
      <c r="N245" s="11"/>
      <c r="O245" s="11"/>
      <c r="P245" s="143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141"/>
      <c r="K246" s="52"/>
      <c r="L246" s="11"/>
      <c r="M246" s="143"/>
      <c r="N246" s="11"/>
      <c r="O246" s="11"/>
      <c r="P246" s="143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141"/>
      <c r="K247" s="52"/>
      <c r="L247" s="11"/>
      <c r="M247" s="143"/>
      <c r="N247" s="11"/>
      <c r="O247" s="11"/>
      <c r="P247" s="143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141"/>
      <c r="K248" s="52"/>
      <c r="L248" s="11"/>
      <c r="M248" s="143"/>
      <c r="N248" s="11"/>
      <c r="O248" s="11"/>
      <c r="P248" s="143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141"/>
      <c r="K249" s="52"/>
      <c r="L249" s="11"/>
      <c r="M249" s="143"/>
      <c r="N249" s="11"/>
      <c r="O249" s="11"/>
      <c r="P249" s="143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141"/>
      <c r="K250" s="52"/>
      <c r="L250" s="11"/>
      <c r="M250" s="143"/>
      <c r="N250" s="11"/>
      <c r="O250" s="11"/>
      <c r="P250" s="143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141"/>
      <c r="K251" s="52"/>
      <c r="L251" s="11"/>
      <c r="M251" s="143"/>
      <c r="N251" s="11"/>
      <c r="O251" s="11"/>
      <c r="P251" s="143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3779527559055118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abSelected="1" topLeftCell="A7" zoomScaleNormal="100" workbookViewId="0">
      <pane xSplit="2" ySplit="4" topLeftCell="C74" activePane="bottomRight" state="frozen"/>
      <selection activeCell="A7" sqref="A7"/>
      <selection pane="topRight" activeCell="C7" sqref="C7"/>
      <selection pane="bottomLeft" activeCell="A11" sqref="A11"/>
      <selection pane="bottomRight" activeCell="S13" sqref="S13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28515625" style="53" customWidth="1"/>
    <col min="4" max="4" width="12.42578125" style="53" customWidth="1"/>
    <col min="5" max="5" width="10.5703125" style="53" customWidth="1"/>
    <col min="6" max="6" width="6.28515625" style="53" customWidth="1"/>
    <col min="7" max="7" width="10.570312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3" width="10.7109375" style="8" customWidth="1"/>
    <col min="14" max="14" width="12.140625" style="8" customWidth="1"/>
    <col min="15" max="15" width="12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1.25" x14ac:dyDescent="0.2">
      <c r="A1" s="178" t="s">
        <v>346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1" ht="11.25" x14ac:dyDescent="0.2">
      <c r="A2" s="178" t="s">
        <v>347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</row>
    <row r="3" spans="1:21" ht="11.25" x14ac:dyDescent="0.2">
      <c r="A3" s="179" t="s">
        <v>345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</row>
    <row r="4" spans="1:21" ht="11.25" x14ac:dyDescent="0.2">
      <c r="A4" s="179" t="s">
        <v>348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</row>
    <row r="5" spans="1:21" ht="11.25" x14ac:dyDescent="0.2">
      <c r="A5" s="178" t="s">
        <v>421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</row>
    <row r="6" spans="1:21" ht="12.75" thickBot="1" x14ac:dyDescent="0.25">
      <c r="A6" s="9"/>
      <c r="B6" s="9"/>
      <c r="C6" s="9"/>
      <c r="D6" s="10"/>
      <c r="E6" s="10"/>
      <c r="F6" s="9"/>
      <c r="G6" s="9"/>
      <c r="H6" s="72"/>
      <c r="I6" s="10"/>
      <c r="J6" s="10"/>
      <c r="K6" s="10"/>
      <c r="L6" s="9"/>
      <c r="M6" s="10"/>
      <c r="N6" s="10"/>
      <c r="O6" s="9"/>
      <c r="P6" s="9"/>
      <c r="Q6" s="10"/>
      <c r="R6" s="9" t="s">
        <v>349</v>
      </c>
      <c r="S6" s="9"/>
    </row>
    <row r="7" spans="1:21" ht="15" customHeight="1" x14ac:dyDescent="0.2">
      <c r="A7" s="180" t="s">
        <v>0</v>
      </c>
      <c r="B7" s="182" t="s">
        <v>350</v>
      </c>
      <c r="C7" s="167" t="s">
        <v>351</v>
      </c>
      <c r="D7" s="167"/>
      <c r="E7" s="167"/>
      <c r="F7" s="167"/>
      <c r="G7" s="167"/>
      <c r="H7" s="167"/>
      <c r="I7" s="167" t="s">
        <v>352</v>
      </c>
      <c r="J7" s="167"/>
      <c r="K7" s="167"/>
      <c r="L7" s="167" t="s">
        <v>353</v>
      </c>
      <c r="M7" s="167"/>
      <c r="N7" s="167"/>
      <c r="O7" s="167" t="s">
        <v>354</v>
      </c>
      <c r="P7" s="167"/>
      <c r="Q7" s="167"/>
      <c r="R7" s="168" t="s">
        <v>355</v>
      </c>
      <c r="S7" s="170" t="s">
        <v>356</v>
      </c>
    </row>
    <row r="8" spans="1:21" ht="17.25" customHeight="1" x14ac:dyDescent="0.25">
      <c r="A8" s="181"/>
      <c r="B8" s="183"/>
      <c r="C8" s="172" t="s">
        <v>357</v>
      </c>
      <c r="D8" s="174" t="s">
        <v>358</v>
      </c>
      <c r="E8" s="175"/>
      <c r="F8" s="176" t="s">
        <v>359</v>
      </c>
      <c r="G8" s="177"/>
      <c r="H8" s="73" t="s">
        <v>360</v>
      </c>
      <c r="I8" s="12" t="s">
        <v>361</v>
      </c>
      <c r="J8" s="13" t="s">
        <v>362</v>
      </c>
      <c r="K8" s="13" t="s">
        <v>363</v>
      </c>
      <c r="L8" s="12" t="s">
        <v>361</v>
      </c>
      <c r="M8" s="13" t="s">
        <v>362</v>
      </c>
      <c r="N8" s="12" t="s">
        <v>363</v>
      </c>
      <c r="O8" s="12" t="s">
        <v>361</v>
      </c>
      <c r="P8" s="13" t="s">
        <v>362</v>
      </c>
      <c r="Q8" s="12" t="s">
        <v>363</v>
      </c>
      <c r="R8" s="169"/>
      <c r="S8" s="171"/>
    </row>
    <row r="9" spans="1:21" ht="15" customHeight="1" x14ac:dyDescent="0.25">
      <c r="A9" s="151"/>
      <c r="B9" s="152"/>
      <c r="C9" s="173"/>
      <c r="D9" s="14" t="s">
        <v>364</v>
      </c>
      <c r="E9" s="148" t="s">
        <v>365</v>
      </c>
      <c r="F9" s="149" t="s">
        <v>359</v>
      </c>
      <c r="G9" s="150" t="s">
        <v>365</v>
      </c>
      <c r="H9" s="74"/>
      <c r="I9" s="15"/>
      <c r="J9" s="16"/>
      <c r="K9" s="16"/>
      <c r="L9" s="15"/>
      <c r="M9" s="16"/>
      <c r="N9" s="15"/>
      <c r="O9" s="15"/>
      <c r="P9" s="17"/>
      <c r="Q9" s="15"/>
      <c r="R9" s="18"/>
      <c r="S9" s="19"/>
    </row>
    <row r="10" spans="1:21" thickBot="1" x14ac:dyDescent="0.25">
      <c r="A10" s="20" t="s">
        <v>366</v>
      </c>
      <c r="B10" s="21" t="s">
        <v>367</v>
      </c>
      <c r="C10" s="22" t="s">
        <v>368</v>
      </c>
      <c r="D10" s="22" t="s">
        <v>369</v>
      </c>
      <c r="E10" s="21" t="s">
        <v>370</v>
      </c>
      <c r="F10" s="21"/>
      <c r="G10" s="21"/>
      <c r="H10" s="23" t="s">
        <v>371</v>
      </c>
      <c r="I10" s="21" t="s">
        <v>372</v>
      </c>
      <c r="J10" s="22" t="s">
        <v>373</v>
      </c>
      <c r="K10" s="22" t="s">
        <v>374</v>
      </c>
      <c r="L10" s="21" t="s">
        <v>375</v>
      </c>
      <c r="M10" s="22" t="s">
        <v>376</v>
      </c>
      <c r="N10" s="21" t="s">
        <v>377</v>
      </c>
      <c r="O10" s="21" t="s">
        <v>378</v>
      </c>
      <c r="P10" s="24" t="s">
        <v>379</v>
      </c>
      <c r="Q10" s="21" t="s">
        <v>380</v>
      </c>
      <c r="R10" s="25" t="s">
        <v>381</v>
      </c>
      <c r="S10" s="26" t="s">
        <v>382</v>
      </c>
    </row>
    <row r="11" spans="1:21" s="33" customFormat="1" ht="15" customHeight="1" x14ac:dyDescent="0.2">
      <c r="A11" s="4" t="s">
        <v>2</v>
      </c>
      <c r="B11" s="57" t="s">
        <v>3</v>
      </c>
      <c r="C11" s="67">
        <f>+C12+C184+C197+C204+C210</f>
        <v>1576096667</v>
      </c>
      <c r="D11" s="27">
        <f>+D12+D184+D197+D204+D210</f>
        <v>1030801423.77</v>
      </c>
      <c r="E11" s="28">
        <f>+E12+E184+E197+E204+E210</f>
        <v>117193022</v>
      </c>
      <c r="F11" s="28">
        <f>+F12+F184+F197+F204+F210</f>
        <v>0</v>
      </c>
      <c r="G11" s="28">
        <f>+G12+G184+G197+G204+G210</f>
        <v>117193022</v>
      </c>
      <c r="H11" s="65">
        <f>+C11+D11+E11-F11-G11</f>
        <v>2606898090.77</v>
      </c>
      <c r="I11" s="28">
        <f>+NOVIEMBRE2021!K11</f>
        <v>2230824202.8699999</v>
      </c>
      <c r="J11" s="28">
        <f>+J12+J184+J197+J204+J210</f>
        <v>31454831</v>
      </c>
      <c r="K11" s="28">
        <f>+I11+J11</f>
        <v>2262279033.8699999</v>
      </c>
      <c r="L11" s="28">
        <f>+NOVIEMBRE2021!N11</f>
        <v>1908209777.9200001</v>
      </c>
      <c r="M11" s="28">
        <f>+M12+M184+M197+M204+M210</f>
        <v>354069256</v>
      </c>
      <c r="N11" s="28">
        <f>+L11+M11</f>
        <v>2262279033.9200001</v>
      </c>
      <c r="O11" s="28">
        <f>+NOVIEMBRE2021!Q11</f>
        <v>1816638534.8699999</v>
      </c>
      <c r="P11" s="28">
        <f>+P12+P184+P197+P204+P210</f>
        <v>359284731</v>
      </c>
      <c r="Q11" s="28">
        <f>+O11+P11</f>
        <v>2175923265.8699999</v>
      </c>
      <c r="R11" s="30">
        <f t="shared" ref="R11:R75" si="0">+H11-K11</f>
        <v>344619056.9000001</v>
      </c>
      <c r="S11" s="31">
        <f t="shared" ref="S11:S75" si="1">+N11-Q11</f>
        <v>86355768.050000191</v>
      </c>
      <c r="T11" s="70">
        <f>+'[2]Estado de situación presupuesta'!$J$4-S11</f>
        <v>-5.0000190734863281E-2</v>
      </c>
      <c r="U11" s="70"/>
    </row>
    <row r="12" spans="1:21" s="33" customFormat="1" ht="15" customHeight="1" x14ac:dyDescent="0.2">
      <c r="A12" s="5" t="s">
        <v>4</v>
      </c>
      <c r="B12" s="58" t="s">
        <v>5</v>
      </c>
      <c r="C12" s="65">
        <f>+C13+C120+C173</f>
        <v>1406096667</v>
      </c>
      <c r="D12" s="34">
        <f>+D13+D120+D173</f>
        <v>692387447.76999998</v>
      </c>
      <c r="E12" s="29">
        <f>+E13+E120+E173</f>
        <v>115193022</v>
      </c>
      <c r="F12" s="29">
        <f>+F13+F120+F173</f>
        <v>0</v>
      </c>
      <c r="G12" s="29">
        <f>+G13+G120+G173</f>
        <v>88757738</v>
      </c>
      <c r="H12" s="65">
        <f t="shared" ref="H12:H76" si="2">+C12+D12+E12-F12-G12</f>
        <v>2124919398.77</v>
      </c>
      <c r="I12" s="29">
        <f>+NOVIEMBRE2021!K12</f>
        <v>1951707817.8700001</v>
      </c>
      <c r="J12" s="29">
        <f>+J13+J120+J173</f>
        <v>29737204</v>
      </c>
      <c r="K12" s="29">
        <f t="shared" ref="K12:K76" si="3">+I12+J12</f>
        <v>1981445021.8700001</v>
      </c>
      <c r="L12" s="29">
        <f>+NOVIEMBRE2021!N12</f>
        <v>1702808159.9200001</v>
      </c>
      <c r="M12" s="29">
        <f>+M13+M120+M173</f>
        <v>278636862</v>
      </c>
      <c r="N12" s="29">
        <f t="shared" ref="N12:N76" si="4">+L12+M12</f>
        <v>1981445021.9200001</v>
      </c>
      <c r="O12" s="29">
        <f>+NOVIEMBRE2021!Q12</f>
        <v>1611507566.8699999</v>
      </c>
      <c r="P12" s="29">
        <f>+P13+P120+P173</f>
        <v>314109083</v>
      </c>
      <c r="Q12" s="29">
        <f t="shared" ref="Q12:Q76" si="5">+O12+P12</f>
        <v>1925616649.8699999</v>
      </c>
      <c r="R12" s="35">
        <f t="shared" si="0"/>
        <v>143474376.89999986</v>
      </c>
      <c r="S12" s="36">
        <f t="shared" si="1"/>
        <v>55828372.050000191</v>
      </c>
      <c r="T12" s="70"/>
      <c r="U12" s="70"/>
    </row>
    <row r="13" spans="1:21" s="33" customFormat="1" ht="15" customHeight="1" x14ac:dyDescent="0.2">
      <c r="A13" s="5" t="s">
        <v>6</v>
      </c>
      <c r="B13" s="58" t="s">
        <v>7</v>
      </c>
      <c r="C13" s="65">
        <f>+C14+C66</f>
        <v>1065286557</v>
      </c>
      <c r="D13" s="34">
        <f>+D14+D66</f>
        <v>402879985.75999999</v>
      </c>
      <c r="E13" s="29">
        <f>+E14+E66</f>
        <v>43791694</v>
      </c>
      <c r="F13" s="29">
        <f>+F14+F66</f>
        <v>0</v>
      </c>
      <c r="G13" s="29">
        <f>+G14+G66</f>
        <v>77743738</v>
      </c>
      <c r="H13" s="65">
        <f t="shared" si="2"/>
        <v>1434214498.76</v>
      </c>
      <c r="I13" s="29">
        <f>+NOVIEMBRE2021!K13</f>
        <v>1382757967</v>
      </c>
      <c r="J13" s="29">
        <f>+J14+J66</f>
        <v>26800043</v>
      </c>
      <c r="K13" s="29">
        <f t="shared" si="3"/>
        <v>1409558010</v>
      </c>
      <c r="L13" s="29">
        <f>+NOVIEMBRE2021!N13</f>
        <v>1212670744</v>
      </c>
      <c r="M13" s="29">
        <f>+M14+M66</f>
        <v>196887266</v>
      </c>
      <c r="N13" s="29">
        <f t="shared" si="4"/>
        <v>1409558010</v>
      </c>
      <c r="O13" s="29">
        <f>+NOVIEMBRE2021!Q13</f>
        <v>1177647052</v>
      </c>
      <c r="P13" s="29">
        <f>+P14+P66</f>
        <v>194737386</v>
      </c>
      <c r="Q13" s="29">
        <f t="shared" si="5"/>
        <v>1372384438</v>
      </c>
      <c r="R13" s="35">
        <f t="shared" si="0"/>
        <v>24656488.75999999</v>
      </c>
      <c r="S13" s="36">
        <f t="shared" si="1"/>
        <v>37173572</v>
      </c>
      <c r="T13" s="70"/>
      <c r="U13" s="70"/>
    </row>
    <row r="14" spans="1:21" s="33" customFormat="1" ht="15" customHeight="1" x14ac:dyDescent="0.2">
      <c r="A14" s="5" t="s">
        <v>8</v>
      </c>
      <c r="B14" s="58" t="s">
        <v>9</v>
      </c>
      <c r="C14" s="65">
        <f>+C15+C35+C39+C51</f>
        <v>499866954</v>
      </c>
      <c r="D14" s="34">
        <f>+D15+D35+D39+D51</f>
        <v>17795000</v>
      </c>
      <c r="E14" s="29">
        <f>+E15+E35+E39+E51</f>
        <v>12517826</v>
      </c>
      <c r="F14" s="29">
        <f>+F15+F35+F39+F51</f>
        <v>0</v>
      </c>
      <c r="G14" s="29">
        <f>+G15+G35+G39+G51</f>
        <v>21284100</v>
      </c>
      <c r="H14" s="65">
        <f t="shared" si="2"/>
        <v>508895680</v>
      </c>
      <c r="I14" s="29">
        <f>+NOVIEMBRE2021!K14</f>
        <v>490697692</v>
      </c>
      <c r="J14" s="29">
        <f>+J15+J35+J39+J51</f>
        <v>15176445</v>
      </c>
      <c r="K14" s="29">
        <f t="shared" si="3"/>
        <v>505874137</v>
      </c>
      <c r="L14" s="29">
        <f>+NOVIEMBRE2021!N14</f>
        <v>454519639</v>
      </c>
      <c r="M14" s="29">
        <f>+M15+M35+M39+M51</f>
        <v>51354498</v>
      </c>
      <c r="N14" s="29">
        <f t="shared" si="4"/>
        <v>505874137</v>
      </c>
      <c r="O14" s="29">
        <f>+NOVIEMBRE2021!Q14</f>
        <v>433150255</v>
      </c>
      <c r="P14" s="29">
        <f>+P15+P35+P39+P51</f>
        <v>55938871</v>
      </c>
      <c r="Q14" s="29">
        <f t="shared" si="5"/>
        <v>489089126</v>
      </c>
      <c r="R14" s="35">
        <f t="shared" si="0"/>
        <v>3021543</v>
      </c>
      <c r="S14" s="36">
        <f>+N14-Q14</f>
        <v>16785011</v>
      </c>
      <c r="T14" s="70"/>
      <c r="U14" s="70"/>
    </row>
    <row r="15" spans="1:21" s="33" customFormat="1" ht="15" customHeight="1" x14ac:dyDescent="0.2">
      <c r="A15" s="5" t="s">
        <v>10</v>
      </c>
      <c r="B15" s="58" t="s">
        <v>11</v>
      </c>
      <c r="C15" s="65">
        <f>+C16+C17+C18+C19</f>
        <v>103041789</v>
      </c>
      <c r="D15" s="34">
        <f>+D16+D17+D18+D19</f>
        <v>0</v>
      </c>
      <c r="E15" s="29">
        <f>+E16+E17+E18+E19</f>
        <v>0</v>
      </c>
      <c r="F15" s="29">
        <f>+F16+F17+F18+F19</f>
        <v>0</v>
      </c>
      <c r="G15" s="29">
        <f>+G16+G17+G18+G19</f>
        <v>0</v>
      </c>
      <c r="H15" s="65">
        <f t="shared" si="2"/>
        <v>103041789</v>
      </c>
      <c r="I15" s="29">
        <f>+NOVIEMBRE2021!K15</f>
        <v>91899941</v>
      </c>
      <c r="J15" s="29">
        <f>+J16+J17+J18+J19</f>
        <v>11141848</v>
      </c>
      <c r="K15" s="29">
        <f t="shared" si="3"/>
        <v>103041789</v>
      </c>
      <c r="L15" s="29">
        <f>+NOVIEMBRE2021!N15</f>
        <v>91899940</v>
      </c>
      <c r="M15" s="29">
        <f>+M16+M17+M18+M19</f>
        <v>11141849</v>
      </c>
      <c r="N15" s="29">
        <f t="shared" si="4"/>
        <v>103041789</v>
      </c>
      <c r="O15" s="29">
        <f>+NOVIEMBRE2021!Q15</f>
        <v>80402300</v>
      </c>
      <c r="P15" s="29">
        <f>+P16+P17+P18+P19</f>
        <v>14128779</v>
      </c>
      <c r="Q15" s="29">
        <f t="shared" si="5"/>
        <v>94531079</v>
      </c>
      <c r="R15" s="35">
        <f t="shared" si="0"/>
        <v>0</v>
      </c>
      <c r="S15" s="36">
        <f t="shared" si="1"/>
        <v>8510710</v>
      </c>
      <c r="T15" s="70"/>
      <c r="U15" s="70"/>
    </row>
    <row r="16" spans="1:21" ht="15" customHeight="1" x14ac:dyDescent="0.2">
      <c r="A16" s="6" t="s">
        <v>12</v>
      </c>
      <c r="B16" s="59" t="s">
        <v>13</v>
      </c>
      <c r="C16" s="64">
        <v>78560400</v>
      </c>
      <c r="D16" s="37"/>
      <c r="E16" s="38"/>
      <c r="F16" s="38"/>
      <c r="G16" s="38"/>
      <c r="H16" s="64">
        <f t="shared" si="2"/>
        <v>78560400</v>
      </c>
      <c r="I16" s="38">
        <f>+NOVIEMBRE2021!K16</f>
        <v>72013700</v>
      </c>
      <c r="J16" s="38">
        <v>6546700</v>
      </c>
      <c r="K16" s="38">
        <f t="shared" si="3"/>
        <v>78560400</v>
      </c>
      <c r="L16" s="38">
        <f>+NOVIEMBRE2021!N16</f>
        <v>72013700</v>
      </c>
      <c r="M16" s="38">
        <v>6546700</v>
      </c>
      <c r="N16" s="38">
        <f t="shared" si="4"/>
        <v>78560400</v>
      </c>
      <c r="O16" s="38">
        <f>+NOVIEMBRE2021!Q16</f>
        <v>72013700</v>
      </c>
      <c r="P16" s="38">
        <v>6546700</v>
      </c>
      <c r="Q16" s="38">
        <f t="shared" si="5"/>
        <v>78560400</v>
      </c>
      <c r="R16" s="39">
        <f t="shared" si="0"/>
        <v>0</v>
      </c>
      <c r="S16" s="40">
        <f t="shared" si="1"/>
        <v>0</v>
      </c>
    </row>
    <row r="17" spans="1:21" ht="15" customHeight="1" x14ac:dyDescent="0.2">
      <c r="A17" s="6" t="s">
        <v>14</v>
      </c>
      <c r="B17" s="59" t="s">
        <v>15</v>
      </c>
      <c r="C17" s="64"/>
      <c r="D17" s="37"/>
      <c r="E17" s="38"/>
      <c r="F17" s="38"/>
      <c r="G17" s="38"/>
      <c r="H17" s="64">
        <f t="shared" si="2"/>
        <v>0</v>
      </c>
      <c r="I17" s="38">
        <f>+NOVIEMBRE2021!K17</f>
        <v>0</v>
      </c>
      <c r="J17" s="38"/>
      <c r="K17" s="38">
        <f t="shared" si="3"/>
        <v>0</v>
      </c>
      <c r="L17" s="38">
        <f>+NOVIEMBRE2021!N17</f>
        <v>0</v>
      </c>
      <c r="M17" s="38"/>
      <c r="N17" s="38">
        <f t="shared" si="4"/>
        <v>0</v>
      </c>
      <c r="O17" s="38">
        <f>+NOVIEMBRE2021!Q17</f>
        <v>0</v>
      </c>
      <c r="P17" s="38"/>
      <c r="Q17" s="38">
        <f t="shared" si="5"/>
        <v>0</v>
      </c>
      <c r="R17" s="39">
        <f t="shared" si="0"/>
        <v>0</v>
      </c>
      <c r="S17" s="40">
        <f t="shared" si="1"/>
        <v>0</v>
      </c>
    </row>
    <row r="18" spans="1:21" ht="15" customHeight="1" x14ac:dyDescent="0.2">
      <c r="A18" s="6" t="s">
        <v>16</v>
      </c>
      <c r="B18" s="59" t="s">
        <v>17</v>
      </c>
      <c r="C18" s="64"/>
      <c r="D18" s="37"/>
      <c r="E18" s="38"/>
      <c r="F18" s="38"/>
      <c r="G18" s="38"/>
      <c r="H18" s="64">
        <f t="shared" si="2"/>
        <v>0</v>
      </c>
      <c r="I18" s="38">
        <f>+NOVIEMBRE2021!K18</f>
        <v>0</v>
      </c>
      <c r="J18" s="38"/>
      <c r="K18" s="38">
        <f t="shared" si="3"/>
        <v>0</v>
      </c>
      <c r="L18" s="38">
        <f>+NOVIEMBRE2021!N18</f>
        <v>0</v>
      </c>
      <c r="M18" s="38"/>
      <c r="N18" s="38">
        <f t="shared" si="4"/>
        <v>0</v>
      </c>
      <c r="O18" s="38">
        <f>+NOVIEMBRE2021!Q18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1" s="33" customFormat="1" ht="15" customHeight="1" x14ac:dyDescent="0.2">
      <c r="A19" s="5" t="s">
        <v>18</v>
      </c>
      <c r="B19" s="58" t="s">
        <v>1</v>
      </c>
      <c r="C19" s="65">
        <f>SUM(C20:C33)</f>
        <v>24481389</v>
      </c>
      <c r="D19" s="34">
        <f>SUM(D20:D33)</f>
        <v>0</v>
      </c>
      <c r="E19" s="29">
        <f>SUM(E20:E33)</f>
        <v>0</v>
      </c>
      <c r="F19" s="29">
        <f>SUM(F20:F33)</f>
        <v>0</v>
      </c>
      <c r="G19" s="29">
        <f>SUM(G20:G33)</f>
        <v>0</v>
      </c>
      <c r="H19" s="65">
        <f t="shared" si="2"/>
        <v>24481389</v>
      </c>
      <c r="I19" s="29">
        <f>+NOVIEMBRE2021!K19</f>
        <v>19886241</v>
      </c>
      <c r="J19" s="29">
        <f>SUM(J20:J33)</f>
        <v>4595148</v>
      </c>
      <c r="K19" s="29">
        <f t="shared" si="3"/>
        <v>24481389</v>
      </c>
      <c r="L19" s="29">
        <f>+NOVIEMBRE2021!N19</f>
        <v>19886240</v>
      </c>
      <c r="M19" s="29">
        <f>SUM(M20:M33)</f>
        <v>4595149</v>
      </c>
      <c r="N19" s="29">
        <f t="shared" si="4"/>
        <v>24481389</v>
      </c>
      <c r="O19" s="29">
        <f>+NOVIEMBRE2021!Q19</f>
        <v>8388600</v>
      </c>
      <c r="P19" s="29">
        <f>SUM(P20:P33)</f>
        <v>7582079</v>
      </c>
      <c r="Q19" s="29">
        <f t="shared" si="5"/>
        <v>15970679</v>
      </c>
      <c r="R19" s="35">
        <f t="shared" si="0"/>
        <v>0</v>
      </c>
      <c r="S19" s="36">
        <f t="shared" si="1"/>
        <v>8510710</v>
      </c>
      <c r="T19" s="70"/>
      <c r="U19" s="70"/>
    </row>
    <row r="20" spans="1:21" ht="15" customHeight="1" x14ac:dyDescent="0.2">
      <c r="A20" s="6" t="s">
        <v>19</v>
      </c>
      <c r="B20" s="59" t="s">
        <v>20</v>
      </c>
      <c r="C20" s="64">
        <v>4800913</v>
      </c>
      <c r="D20" s="37"/>
      <c r="E20" s="38"/>
      <c r="F20" s="38"/>
      <c r="G20" s="38"/>
      <c r="H20" s="64">
        <f t="shared" si="2"/>
        <v>4800913</v>
      </c>
      <c r="I20" s="38">
        <f>+NOVIEMBRE2021!K20</f>
        <v>3600684</v>
      </c>
      <c r="J20" s="38">
        <v>1200229</v>
      </c>
      <c r="K20" s="38">
        <f t="shared" si="3"/>
        <v>4800913</v>
      </c>
      <c r="L20" s="38">
        <f>+NOVIEMBRE2021!N20</f>
        <v>3600684</v>
      </c>
      <c r="M20" s="38">
        <v>1200229</v>
      </c>
      <c r="N20" s="38">
        <f t="shared" si="4"/>
        <v>4800913</v>
      </c>
      <c r="O20" s="38">
        <f>+NOVIEMBRE2021!Q20</f>
        <v>0</v>
      </c>
      <c r="P20" s="38"/>
      <c r="Q20" s="38">
        <f t="shared" si="5"/>
        <v>0</v>
      </c>
      <c r="R20" s="39">
        <f t="shared" si="0"/>
        <v>0</v>
      </c>
      <c r="S20" s="40">
        <f t="shared" si="1"/>
        <v>4800913</v>
      </c>
      <c r="U20" s="53">
        <f>+K20-N20</f>
        <v>0</v>
      </c>
    </row>
    <row r="21" spans="1:21" ht="15" customHeight="1" x14ac:dyDescent="0.2">
      <c r="A21" s="6" t="s">
        <v>21</v>
      </c>
      <c r="B21" s="59" t="s">
        <v>22</v>
      </c>
      <c r="C21" s="64">
        <v>9151200</v>
      </c>
      <c r="D21" s="37"/>
      <c r="E21" s="38"/>
      <c r="F21" s="38"/>
      <c r="G21" s="38"/>
      <c r="H21" s="64">
        <f t="shared" si="2"/>
        <v>9151200</v>
      </c>
      <c r="I21" s="38">
        <f>+NOVIEMBRE2021!K21</f>
        <v>8388600</v>
      </c>
      <c r="J21" s="38">
        <v>762600</v>
      </c>
      <c r="K21" s="38">
        <f t="shared" si="3"/>
        <v>9151200</v>
      </c>
      <c r="L21" s="38">
        <f>+NOVIEMBRE2021!N21</f>
        <v>8388600</v>
      </c>
      <c r="M21" s="38">
        <v>762600</v>
      </c>
      <c r="N21" s="38">
        <f t="shared" si="4"/>
        <v>9151200</v>
      </c>
      <c r="O21" s="38">
        <f>+NOVIEMBRE2021!Q21</f>
        <v>8388600</v>
      </c>
      <c r="P21" s="38">
        <v>762600</v>
      </c>
      <c r="Q21" s="38">
        <f t="shared" si="5"/>
        <v>9151200</v>
      </c>
      <c r="R21" s="39">
        <f t="shared" si="0"/>
        <v>0</v>
      </c>
      <c r="S21" s="40">
        <f t="shared" si="1"/>
        <v>0</v>
      </c>
    </row>
    <row r="22" spans="1:21" ht="15" customHeight="1" x14ac:dyDescent="0.2">
      <c r="A22" s="6" t="s">
        <v>23</v>
      </c>
      <c r="B22" s="59" t="s">
        <v>24</v>
      </c>
      <c r="C22" s="64">
        <v>3273350</v>
      </c>
      <c r="D22" s="37"/>
      <c r="E22" s="38"/>
      <c r="F22" s="38"/>
      <c r="G22" s="38"/>
      <c r="H22" s="64">
        <f t="shared" si="2"/>
        <v>3273350</v>
      </c>
      <c r="I22" s="38">
        <f>+NOVIEMBRE2021!K22</f>
        <v>2455012</v>
      </c>
      <c r="J22" s="38">
        <v>818338</v>
      </c>
      <c r="K22" s="38">
        <f t="shared" si="3"/>
        <v>3273350</v>
      </c>
      <c r="L22" s="38">
        <f>+NOVIEMBRE2021!N22</f>
        <v>2455012</v>
      </c>
      <c r="M22" s="38">
        <v>818338</v>
      </c>
      <c r="N22" s="38">
        <f t="shared" si="4"/>
        <v>3273350</v>
      </c>
      <c r="O22" s="38">
        <f>+NOVIEMBRE2021!Q22</f>
        <v>0</v>
      </c>
      <c r="P22" s="38"/>
      <c r="Q22" s="38">
        <f t="shared" si="5"/>
        <v>0</v>
      </c>
      <c r="R22" s="39">
        <f t="shared" si="0"/>
        <v>0</v>
      </c>
      <c r="S22" s="40">
        <f t="shared" si="1"/>
        <v>3273350</v>
      </c>
      <c r="U22" s="53">
        <f>+K22-N22</f>
        <v>0</v>
      </c>
    </row>
    <row r="23" spans="1:21" ht="15" customHeight="1" x14ac:dyDescent="0.2">
      <c r="A23" s="6" t="s">
        <v>25</v>
      </c>
      <c r="B23" s="59" t="s">
        <v>26</v>
      </c>
      <c r="C23" s="64"/>
      <c r="D23" s="37"/>
      <c r="E23" s="38"/>
      <c r="F23" s="38"/>
      <c r="G23" s="38"/>
      <c r="H23" s="64">
        <f t="shared" si="2"/>
        <v>0</v>
      </c>
      <c r="I23" s="38">
        <f>+NOVIEMBRE2021!K23</f>
        <v>0</v>
      </c>
      <c r="J23" s="38"/>
      <c r="K23" s="38">
        <f t="shared" si="3"/>
        <v>0</v>
      </c>
      <c r="L23" s="38">
        <f>+NOVIEMBRE2021!N23</f>
        <v>0</v>
      </c>
      <c r="M23" s="38"/>
      <c r="N23" s="38">
        <f t="shared" si="4"/>
        <v>0</v>
      </c>
      <c r="O23" s="38">
        <f>+NOVIEMBRE2021!Q23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1" ht="15" customHeight="1" x14ac:dyDescent="0.2">
      <c r="A24" s="6" t="s">
        <v>27</v>
      </c>
      <c r="B24" s="59" t="s">
        <v>28</v>
      </c>
      <c r="C24" s="64">
        <v>436447</v>
      </c>
      <c r="D24" s="37"/>
      <c r="E24" s="38"/>
      <c r="F24" s="38"/>
      <c r="G24" s="38"/>
      <c r="H24" s="64">
        <f t="shared" si="2"/>
        <v>436447</v>
      </c>
      <c r="I24" s="38">
        <f>+NOVIEMBRE2021!K24</f>
        <v>327336</v>
      </c>
      <c r="J24" s="38">
        <v>109111</v>
      </c>
      <c r="K24" s="38">
        <f t="shared" si="3"/>
        <v>436447</v>
      </c>
      <c r="L24" s="38">
        <f>+NOVIEMBRE2021!N24</f>
        <v>327336</v>
      </c>
      <c r="M24" s="38">
        <v>109111</v>
      </c>
      <c r="N24" s="38">
        <f t="shared" si="4"/>
        <v>436447</v>
      </c>
      <c r="O24" s="38">
        <f>+NOVIEMBRE2021!Q24</f>
        <v>0</v>
      </c>
      <c r="P24" s="38"/>
      <c r="Q24" s="38">
        <f t="shared" si="5"/>
        <v>0</v>
      </c>
      <c r="R24" s="39">
        <f t="shared" si="0"/>
        <v>0</v>
      </c>
      <c r="S24" s="40">
        <f t="shared" si="1"/>
        <v>436447</v>
      </c>
      <c r="U24" s="53">
        <f>+K24-N24</f>
        <v>0</v>
      </c>
    </row>
    <row r="25" spans="1:21" ht="15" customHeight="1" x14ac:dyDescent="0.2">
      <c r="A25" s="6" t="s">
        <v>29</v>
      </c>
      <c r="B25" s="59" t="s">
        <v>30</v>
      </c>
      <c r="C25" s="64"/>
      <c r="D25" s="37"/>
      <c r="E25" s="38"/>
      <c r="F25" s="38"/>
      <c r="G25" s="38"/>
      <c r="H25" s="64">
        <f t="shared" si="2"/>
        <v>0</v>
      </c>
      <c r="I25" s="38">
        <f>+NOVIEMBRE2021!K25</f>
        <v>0</v>
      </c>
      <c r="J25" s="38"/>
      <c r="K25" s="38">
        <f t="shared" si="3"/>
        <v>0</v>
      </c>
      <c r="L25" s="38">
        <f>+NOVIEMBRE2021!N25</f>
        <v>0</v>
      </c>
      <c r="M25" s="38"/>
      <c r="N25" s="38">
        <f t="shared" si="4"/>
        <v>0</v>
      </c>
      <c r="O25" s="38">
        <f>+NOVIEMBRE2021!Q25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1" ht="15" customHeight="1" x14ac:dyDescent="0.2">
      <c r="A26" s="6" t="s">
        <v>31</v>
      </c>
      <c r="B26" s="59" t="s">
        <v>32</v>
      </c>
      <c r="C26" s="64">
        <v>6819479</v>
      </c>
      <c r="D26" s="37"/>
      <c r="E26" s="38"/>
      <c r="F26" s="38"/>
      <c r="G26" s="38"/>
      <c r="H26" s="64">
        <f t="shared" si="2"/>
        <v>6819479</v>
      </c>
      <c r="I26" s="38">
        <f>+NOVIEMBRE2021!K26</f>
        <v>5114609</v>
      </c>
      <c r="J26" s="38">
        <v>1704870</v>
      </c>
      <c r="K26" s="38">
        <f t="shared" si="3"/>
        <v>6819479</v>
      </c>
      <c r="L26" s="38">
        <f>+NOVIEMBRE2021!N26</f>
        <v>5114608</v>
      </c>
      <c r="M26" s="38">
        <v>1704871</v>
      </c>
      <c r="N26" s="38">
        <f t="shared" si="4"/>
        <v>6819479</v>
      </c>
      <c r="O26" s="38">
        <f>+NOVIEMBRE2021!Q26</f>
        <v>0</v>
      </c>
      <c r="P26" s="38">
        <v>6819479</v>
      </c>
      <c r="Q26" s="38">
        <f t="shared" si="5"/>
        <v>6819479</v>
      </c>
      <c r="R26" s="39">
        <f t="shared" si="0"/>
        <v>0</v>
      </c>
      <c r="S26" s="40">
        <f t="shared" si="1"/>
        <v>0</v>
      </c>
    </row>
    <row r="27" spans="1:21" ht="15" customHeight="1" x14ac:dyDescent="0.2">
      <c r="A27" s="6" t="s">
        <v>33</v>
      </c>
      <c r="B27" s="59" t="s">
        <v>34</v>
      </c>
      <c r="C27" s="64"/>
      <c r="D27" s="37"/>
      <c r="E27" s="38"/>
      <c r="F27" s="38"/>
      <c r="G27" s="38"/>
      <c r="H27" s="64">
        <f t="shared" si="2"/>
        <v>0</v>
      </c>
      <c r="I27" s="38">
        <f>+NOVIEMBRE2021!K27</f>
        <v>0</v>
      </c>
      <c r="J27" s="38"/>
      <c r="K27" s="38">
        <f t="shared" si="3"/>
        <v>0</v>
      </c>
      <c r="L27" s="38">
        <f>+NOVIEMBRE2021!N27</f>
        <v>0</v>
      </c>
      <c r="M27" s="38"/>
      <c r="N27" s="38">
        <f t="shared" si="4"/>
        <v>0</v>
      </c>
      <c r="O27" s="38">
        <f>+NOVIEMBRE2021!Q27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1" ht="15" customHeight="1" x14ac:dyDescent="0.2">
      <c r="A28" s="6" t="s">
        <v>35</v>
      </c>
      <c r="B28" s="59" t="s">
        <v>36</v>
      </c>
      <c r="C28" s="64"/>
      <c r="D28" s="37"/>
      <c r="E28" s="38"/>
      <c r="F28" s="38"/>
      <c r="G28" s="38"/>
      <c r="H28" s="64">
        <f t="shared" si="2"/>
        <v>0</v>
      </c>
      <c r="I28" s="38">
        <f>+NOVIEMBRE2021!K28</f>
        <v>0</v>
      </c>
      <c r="J28" s="38"/>
      <c r="K28" s="38">
        <f t="shared" si="3"/>
        <v>0</v>
      </c>
      <c r="L28" s="38">
        <f>+NOVIEMBRE2021!N28</f>
        <v>0</v>
      </c>
      <c r="M28" s="38"/>
      <c r="N28" s="38">
        <f t="shared" si="4"/>
        <v>0</v>
      </c>
      <c r="O28" s="38">
        <f>+NOVIEMBRE2021!Q28</f>
        <v>0</v>
      </c>
      <c r="P28" s="38"/>
      <c r="Q28" s="38">
        <f t="shared" si="5"/>
        <v>0</v>
      </c>
      <c r="R28" s="39">
        <f t="shared" si="0"/>
        <v>0</v>
      </c>
      <c r="S28" s="40">
        <f t="shared" si="1"/>
        <v>0</v>
      </c>
    </row>
    <row r="29" spans="1:21" ht="15" customHeight="1" x14ac:dyDescent="0.2">
      <c r="A29" s="6" t="s">
        <v>37</v>
      </c>
      <c r="B29" s="59" t="s">
        <v>38</v>
      </c>
      <c r="C29" s="64"/>
      <c r="D29" s="37"/>
      <c r="E29" s="38"/>
      <c r="F29" s="38"/>
      <c r="G29" s="38"/>
      <c r="H29" s="64">
        <f t="shared" si="2"/>
        <v>0</v>
      </c>
      <c r="I29" s="38">
        <f>+NOVIEMBRE2021!K29</f>
        <v>0</v>
      </c>
      <c r="J29" s="38"/>
      <c r="K29" s="38">
        <f t="shared" si="3"/>
        <v>0</v>
      </c>
      <c r="L29" s="38">
        <f>+NOVIEMBRE2021!N29</f>
        <v>0</v>
      </c>
      <c r="M29" s="38"/>
      <c r="N29" s="38">
        <f t="shared" si="4"/>
        <v>0</v>
      </c>
      <c r="O29" s="38">
        <f>+NOVIEMBRE2021!Q29</f>
        <v>0</v>
      </c>
      <c r="P29" s="38"/>
      <c r="Q29" s="38">
        <f t="shared" si="5"/>
        <v>0</v>
      </c>
      <c r="R29" s="39">
        <f t="shared" si="0"/>
        <v>0</v>
      </c>
      <c r="S29" s="40">
        <f t="shared" si="1"/>
        <v>0</v>
      </c>
    </row>
    <row r="30" spans="1:21" ht="15" customHeight="1" x14ac:dyDescent="0.2">
      <c r="A30" s="6" t="s">
        <v>39</v>
      </c>
      <c r="B30" s="59" t="s">
        <v>40</v>
      </c>
      <c r="C30" s="64"/>
      <c r="D30" s="37"/>
      <c r="E30" s="38"/>
      <c r="F30" s="38"/>
      <c r="G30" s="38"/>
      <c r="H30" s="64">
        <f t="shared" si="2"/>
        <v>0</v>
      </c>
      <c r="I30" s="38">
        <f>+NOVIEMBRE2021!K30</f>
        <v>0</v>
      </c>
      <c r="J30" s="38"/>
      <c r="K30" s="38">
        <f t="shared" si="3"/>
        <v>0</v>
      </c>
      <c r="L30" s="38">
        <f>+NOVIEMBRE2021!N30</f>
        <v>0</v>
      </c>
      <c r="M30" s="38"/>
      <c r="N30" s="38">
        <f t="shared" si="4"/>
        <v>0</v>
      </c>
      <c r="O30" s="38">
        <f>+NOVIEMBRE2021!Q30</f>
        <v>0</v>
      </c>
      <c r="P30" s="38"/>
      <c r="Q30" s="38">
        <f t="shared" si="5"/>
        <v>0</v>
      </c>
      <c r="R30" s="39">
        <f t="shared" si="0"/>
        <v>0</v>
      </c>
      <c r="S30" s="40">
        <f t="shared" si="1"/>
        <v>0</v>
      </c>
    </row>
    <row r="31" spans="1:21" ht="15" customHeight="1" x14ac:dyDescent="0.2">
      <c r="A31" s="6" t="s">
        <v>41</v>
      </c>
      <c r="B31" s="59" t="s">
        <v>42</v>
      </c>
      <c r="C31" s="64"/>
      <c r="D31" s="37"/>
      <c r="E31" s="38"/>
      <c r="F31" s="38"/>
      <c r="G31" s="38"/>
      <c r="H31" s="64">
        <f t="shared" si="2"/>
        <v>0</v>
      </c>
      <c r="I31" s="38">
        <f>+NOVIEMBRE2021!K31</f>
        <v>0</v>
      </c>
      <c r="J31" s="38"/>
      <c r="K31" s="38">
        <f t="shared" si="3"/>
        <v>0</v>
      </c>
      <c r="L31" s="38">
        <f>+NOVIEMBRE2021!N31</f>
        <v>0</v>
      </c>
      <c r="M31" s="38"/>
      <c r="N31" s="38">
        <f t="shared" si="4"/>
        <v>0</v>
      </c>
      <c r="O31" s="38">
        <f>+NOVIEMBRE2021!Q31</f>
        <v>0</v>
      </c>
      <c r="P31" s="38"/>
      <c r="Q31" s="38">
        <f t="shared" si="5"/>
        <v>0</v>
      </c>
      <c r="R31" s="39">
        <f t="shared" si="0"/>
        <v>0</v>
      </c>
      <c r="S31" s="40">
        <f t="shared" si="1"/>
        <v>0</v>
      </c>
    </row>
    <row r="32" spans="1:21" ht="15" customHeight="1" x14ac:dyDescent="0.2">
      <c r="A32" s="6" t="s">
        <v>43</v>
      </c>
      <c r="B32" s="59" t="s">
        <v>44</v>
      </c>
      <c r="C32" s="64"/>
      <c r="D32" s="37"/>
      <c r="E32" s="38"/>
      <c r="F32" s="38"/>
      <c r="G32" s="38"/>
      <c r="H32" s="64">
        <f t="shared" si="2"/>
        <v>0</v>
      </c>
      <c r="I32" s="38">
        <f>+NOVIEMBRE2021!K32</f>
        <v>0</v>
      </c>
      <c r="J32" s="38"/>
      <c r="K32" s="38">
        <f t="shared" si="3"/>
        <v>0</v>
      </c>
      <c r="L32" s="38">
        <f>+NOVIEMBRE2021!N32</f>
        <v>0</v>
      </c>
      <c r="M32" s="38"/>
      <c r="N32" s="38">
        <f t="shared" si="4"/>
        <v>0</v>
      </c>
      <c r="O32" s="38">
        <f>+NOVIEMBRE2021!Q32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</row>
    <row r="33" spans="1:29" s="33" customFormat="1" ht="15" customHeight="1" x14ac:dyDescent="0.2">
      <c r="A33" s="5" t="s">
        <v>45</v>
      </c>
      <c r="B33" s="58" t="s">
        <v>1</v>
      </c>
      <c r="C33" s="65">
        <f>+C34</f>
        <v>0</v>
      </c>
      <c r="D33" s="34">
        <f>+D34</f>
        <v>0</v>
      </c>
      <c r="E33" s="29">
        <f>+E34</f>
        <v>0</v>
      </c>
      <c r="F33" s="29">
        <f>+F34</f>
        <v>0</v>
      </c>
      <c r="G33" s="29">
        <f>+G34</f>
        <v>0</v>
      </c>
      <c r="H33" s="65">
        <f t="shared" si="2"/>
        <v>0</v>
      </c>
      <c r="I33" s="29">
        <f>+NOVIEMBRE2021!K33</f>
        <v>0</v>
      </c>
      <c r="J33" s="29">
        <f>+J34</f>
        <v>0</v>
      </c>
      <c r="K33" s="29">
        <f t="shared" si="3"/>
        <v>0</v>
      </c>
      <c r="L33" s="29">
        <f>+NOVIEMBRE2021!N33</f>
        <v>0</v>
      </c>
      <c r="M33" s="29">
        <f>+M34</f>
        <v>0</v>
      </c>
      <c r="N33" s="29">
        <f t="shared" si="4"/>
        <v>0</v>
      </c>
      <c r="O33" s="29">
        <f>+NOVIEMBRE2021!Q33</f>
        <v>0</v>
      </c>
      <c r="P33" s="29">
        <f>+P34</f>
        <v>0</v>
      </c>
      <c r="Q33" s="29">
        <f t="shared" si="5"/>
        <v>0</v>
      </c>
      <c r="R33" s="35">
        <f t="shared" si="0"/>
        <v>0</v>
      </c>
      <c r="S33" s="36">
        <f t="shared" si="1"/>
        <v>0</v>
      </c>
      <c r="T33" s="70"/>
      <c r="U33" s="70"/>
    </row>
    <row r="34" spans="1:29" ht="15" customHeight="1" x14ac:dyDescent="0.2">
      <c r="A34" s="6" t="s">
        <v>46</v>
      </c>
      <c r="B34" s="59" t="s">
        <v>47</v>
      </c>
      <c r="C34" s="64"/>
      <c r="D34" s="37"/>
      <c r="E34" s="38"/>
      <c r="F34" s="38"/>
      <c r="G34" s="38"/>
      <c r="H34" s="64">
        <f t="shared" si="2"/>
        <v>0</v>
      </c>
      <c r="I34" s="38">
        <f>+NOVIEMBRE2021!K34</f>
        <v>0</v>
      </c>
      <c r="J34" s="38"/>
      <c r="K34" s="38">
        <f t="shared" si="3"/>
        <v>0</v>
      </c>
      <c r="L34" s="38">
        <f>+NOVIEMBRE2021!N34</f>
        <v>0</v>
      </c>
      <c r="M34" s="38"/>
      <c r="N34" s="38">
        <f t="shared" si="4"/>
        <v>0</v>
      </c>
      <c r="O34" s="38">
        <f>+NOVIEMBRE2021!Q34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</row>
    <row r="35" spans="1:29" s="33" customFormat="1" ht="15" customHeight="1" x14ac:dyDescent="0.2">
      <c r="A35" s="5" t="s">
        <v>48</v>
      </c>
      <c r="B35" s="58" t="s">
        <v>49</v>
      </c>
      <c r="C35" s="65">
        <f>SUM(C36:C38)</f>
        <v>364958624</v>
      </c>
      <c r="D35" s="34">
        <f>SUM(D36:D38)</f>
        <v>17795000</v>
      </c>
      <c r="E35" s="29">
        <f>SUM(E36:E38)</f>
        <v>11632326</v>
      </c>
      <c r="F35" s="29">
        <f>SUM(F36:F38)</f>
        <v>0</v>
      </c>
      <c r="G35" s="29">
        <f>SUM(G36:G38)</f>
        <v>20604000</v>
      </c>
      <c r="H35" s="65">
        <f t="shared" si="2"/>
        <v>373781950</v>
      </c>
      <c r="I35" s="29">
        <f>+NOVIEMBRE2021!K35</f>
        <v>371056407</v>
      </c>
      <c r="J35" s="29">
        <f>SUM(J36:J38)</f>
        <v>0</v>
      </c>
      <c r="K35" s="29">
        <f t="shared" si="3"/>
        <v>371056407</v>
      </c>
      <c r="L35" s="29">
        <f>+NOVIEMBRE2021!N35</f>
        <v>334878355</v>
      </c>
      <c r="M35" s="29">
        <f>SUM(M36:M38)</f>
        <v>36178052</v>
      </c>
      <c r="N35" s="29">
        <f t="shared" si="4"/>
        <v>371056407</v>
      </c>
      <c r="O35" s="29">
        <f>+NOVIEMBRE2021!Q35</f>
        <v>333178355</v>
      </c>
      <c r="P35" s="29">
        <f>SUM(P36:P38)</f>
        <v>37878052</v>
      </c>
      <c r="Q35" s="29">
        <f t="shared" si="5"/>
        <v>371056407</v>
      </c>
      <c r="R35" s="35">
        <f t="shared" si="0"/>
        <v>2725543</v>
      </c>
      <c r="S35" s="36">
        <f t="shared" si="1"/>
        <v>0</v>
      </c>
      <c r="T35" s="70"/>
      <c r="U35" s="70"/>
    </row>
    <row r="36" spans="1:29" ht="15" customHeight="1" x14ac:dyDescent="0.2">
      <c r="A36" s="6" t="s">
        <v>50</v>
      </c>
      <c r="B36" s="59" t="s">
        <v>51</v>
      </c>
      <c r="C36" s="64"/>
      <c r="D36" s="37"/>
      <c r="E36" s="38"/>
      <c r="F36" s="38"/>
      <c r="G36" s="38"/>
      <c r="H36" s="64">
        <f t="shared" si="2"/>
        <v>0</v>
      </c>
      <c r="I36" s="38">
        <f>+NOVIEMBRE2021!K36</f>
        <v>0</v>
      </c>
      <c r="J36" s="38"/>
      <c r="K36" s="38">
        <f t="shared" si="3"/>
        <v>0</v>
      </c>
      <c r="L36" s="38">
        <f>+NOVIEMBRE2021!N36</f>
        <v>0</v>
      </c>
      <c r="M36" s="38"/>
      <c r="N36" s="38">
        <f t="shared" si="4"/>
        <v>0</v>
      </c>
      <c r="O36" s="38">
        <f>+NOVIEMBRE2021!Q36</f>
        <v>0</v>
      </c>
      <c r="P36" s="38"/>
      <c r="Q36" s="38">
        <f t="shared" si="5"/>
        <v>0</v>
      </c>
      <c r="R36" s="39">
        <f t="shared" si="0"/>
        <v>0</v>
      </c>
      <c r="S36" s="40">
        <f t="shared" si="1"/>
        <v>0</v>
      </c>
    </row>
    <row r="37" spans="1:29" ht="15" customHeight="1" x14ac:dyDescent="0.2">
      <c r="A37" s="6" t="s">
        <v>52</v>
      </c>
      <c r="B37" s="59" t="s">
        <v>53</v>
      </c>
      <c r="C37" s="64">
        <v>114324624</v>
      </c>
      <c r="D37" s="37">
        <v>10000000</v>
      </c>
      <c r="E37" s="38">
        <f>5000000+3492326</f>
        <v>8492326</v>
      </c>
      <c r="F37" s="38"/>
      <c r="G37" s="38">
        <v>14404000</v>
      </c>
      <c r="H37" s="64">
        <f t="shared" si="2"/>
        <v>118412950</v>
      </c>
      <c r="I37" s="38">
        <f>+NOVIEMBRE2021!K37</f>
        <v>115687407</v>
      </c>
      <c r="J37" s="38"/>
      <c r="K37" s="38">
        <f t="shared" si="3"/>
        <v>115687407</v>
      </c>
      <c r="L37" s="38">
        <f>+NOVIEMBRE2021!N37</f>
        <v>106160355</v>
      </c>
      <c r="M37" s="38">
        <v>9527052</v>
      </c>
      <c r="N37" s="38">
        <f t="shared" si="4"/>
        <v>115687407</v>
      </c>
      <c r="O37" s="38">
        <f>+NOVIEMBRE2021!Q37</f>
        <v>106160355</v>
      </c>
      <c r="P37" s="38">
        <v>9527052</v>
      </c>
      <c r="Q37" s="38">
        <f t="shared" si="5"/>
        <v>115687407</v>
      </c>
      <c r="R37" s="39">
        <f t="shared" si="0"/>
        <v>2725543</v>
      </c>
      <c r="S37" s="40">
        <f t="shared" si="1"/>
        <v>0</v>
      </c>
    </row>
    <row r="38" spans="1:29" ht="15" customHeight="1" x14ac:dyDescent="0.2">
      <c r="A38" s="6" t="s">
        <v>54</v>
      </c>
      <c r="B38" s="59" t="s">
        <v>55</v>
      </c>
      <c r="C38" s="64">
        <v>250634000</v>
      </c>
      <c r="D38" s="37">
        <f>3000000+4795000</f>
        <v>7795000</v>
      </c>
      <c r="E38" s="38">
        <v>3140000</v>
      </c>
      <c r="F38" s="38"/>
      <c r="G38" s="38">
        <v>6200000</v>
      </c>
      <c r="H38" s="64">
        <f t="shared" si="2"/>
        <v>255369000</v>
      </c>
      <c r="I38" s="38">
        <f>+NOVIEMBRE2021!K38</f>
        <v>255369000</v>
      </c>
      <c r="J38" s="38"/>
      <c r="K38" s="38">
        <f t="shared" si="3"/>
        <v>255369000</v>
      </c>
      <c r="L38" s="38">
        <f>+NOVIEMBRE2021!N38</f>
        <v>228718000</v>
      </c>
      <c r="M38" s="38">
        <f>28351000-1700000</f>
        <v>26651000</v>
      </c>
      <c r="N38" s="38">
        <f t="shared" si="4"/>
        <v>255369000</v>
      </c>
      <c r="O38" s="38">
        <f>+NOVIEMBRE2021!Q38</f>
        <v>227018000</v>
      </c>
      <c r="P38" s="38">
        <v>28351000</v>
      </c>
      <c r="Q38" s="38">
        <f t="shared" si="5"/>
        <v>255369000</v>
      </c>
      <c r="R38" s="39">
        <f t="shared" si="0"/>
        <v>0</v>
      </c>
      <c r="S38" s="40">
        <f t="shared" si="1"/>
        <v>0</v>
      </c>
      <c r="V38" s="53"/>
      <c r="W38" s="53"/>
      <c r="X38" s="53"/>
      <c r="Y38" s="53"/>
    </row>
    <row r="39" spans="1:29" s="33" customFormat="1" ht="15" customHeight="1" x14ac:dyDescent="0.2">
      <c r="A39" s="5" t="s">
        <v>56</v>
      </c>
      <c r="B39" s="58" t="s">
        <v>57</v>
      </c>
      <c r="C39" s="65">
        <f>+C40+C45</f>
        <v>9822720</v>
      </c>
      <c r="D39" s="34">
        <f>+D40+D45</f>
        <v>0</v>
      </c>
      <c r="E39" s="29">
        <f>+E40+E45</f>
        <v>0</v>
      </c>
      <c r="F39" s="29">
        <f>+F40+F45</f>
        <v>0</v>
      </c>
      <c r="G39" s="29">
        <f>+G40+G45</f>
        <v>0</v>
      </c>
      <c r="H39" s="65">
        <f t="shared" si="2"/>
        <v>9822720</v>
      </c>
      <c r="I39" s="29">
        <f>+NOVIEMBRE2021!K39</f>
        <v>9004160</v>
      </c>
      <c r="J39" s="29">
        <f>+J40+J45</f>
        <v>818560</v>
      </c>
      <c r="K39" s="29">
        <f t="shared" si="3"/>
        <v>9822720</v>
      </c>
      <c r="L39" s="29">
        <f>+NOVIEMBRE2021!N39</f>
        <v>9004160</v>
      </c>
      <c r="M39" s="29">
        <f>+M40+M45</f>
        <v>818560</v>
      </c>
      <c r="N39" s="29">
        <f t="shared" si="4"/>
        <v>9822720</v>
      </c>
      <c r="O39" s="29">
        <f>+NOVIEMBRE2021!Q39</f>
        <v>8185600</v>
      </c>
      <c r="P39" s="29">
        <f>+P40+P45</f>
        <v>1637120</v>
      </c>
      <c r="Q39" s="29">
        <f t="shared" si="5"/>
        <v>9822720</v>
      </c>
      <c r="R39" s="35">
        <f t="shared" si="0"/>
        <v>0</v>
      </c>
      <c r="S39" s="36">
        <f t="shared" si="1"/>
        <v>0</v>
      </c>
      <c r="T39" s="70"/>
      <c r="U39" s="70"/>
    </row>
    <row r="40" spans="1:29" ht="38.25" customHeight="1" x14ac:dyDescent="0.2">
      <c r="A40" s="6" t="s">
        <v>58</v>
      </c>
      <c r="B40" s="60" t="s">
        <v>59</v>
      </c>
      <c r="C40" s="64">
        <f>SUM(C41:C44)</f>
        <v>0</v>
      </c>
      <c r="D40" s="37">
        <f>SUM(D41:D44)</f>
        <v>0</v>
      </c>
      <c r="E40" s="38">
        <f>SUM(E41:E44)</f>
        <v>0</v>
      </c>
      <c r="F40" s="38">
        <f>SUM(F41:F44)</f>
        <v>0</v>
      </c>
      <c r="G40" s="38">
        <f>SUM(G41:G44)</f>
        <v>0</v>
      </c>
      <c r="H40" s="64">
        <f t="shared" si="2"/>
        <v>0</v>
      </c>
      <c r="I40" s="38">
        <f>+NOVIEMBRE2021!K40</f>
        <v>0</v>
      </c>
      <c r="J40" s="38">
        <f>SUM(J41:J44)</f>
        <v>0</v>
      </c>
      <c r="K40" s="38">
        <f t="shared" si="3"/>
        <v>0</v>
      </c>
      <c r="L40" s="38">
        <f>+NOVIEMBRE2021!N40</f>
        <v>0</v>
      </c>
      <c r="M40" s="38">
        <f>SUM(M41:M44)</f>
        <v>0</v>
      </c>
      <c r="N40" s="38">
        <f t="shared" si="4"/>
        <v>0</v>
      </c>
      <c r="O40" s="38">
        <f>+NOVIEMBRE2021!Q40</f>
        <v>0</v>
      </c>
      <c r="P40" s="38">
        <f>SUM(P41:P44)</f>
        <v>0</v>
      </c>
      <c r="Q40" s="38">
        <f t="shared" si="5"/>
        <v>0</v>
      </c>
      <c r="R40" s="39">
        <f t="shared" si="0"/>
        <v>0</v>
      </c>
      <c r="S40" s="40">
        <f t="shared" si="1"/>
        <v>0</v>
      </c>
      <c r="T40" s="70"/>
      <c r="U40" s="70" t="s">
        <v>357</v>
      </c>
      <c r="V40" s="33" t="s">
        <v>360</v>
      </c>
      <c r="W40" s="33" t="s">
        <v>403</v>
      </c>
      <c r="X40" s="33" t="s">
        <v>404</v>
      </c>
      <c r="Y40" s="33" t="s">
        <v>354</v>
      </c>
      <c r="Z40" s="33" t="s">
        <v>405</v>
      </c>
      <c r="AA40" s="107" t="s">
        <v>422</v>
      </c>
      <c r="AB40" s="107" t="s">
        <v>422</v>
      </c>
      <c r="AC40" s="8" t="s">
        <v>408</v>
      </c>
    </row>
    <row r="41" spans="1:29" ht="15" customHeight="1" x14ac:dyDescent="0.2">
      <c r="A41" s="6" t="s">
        <v>60</v>
      </c>
      <c r="B41" s="59" t="s">
        <v>61</v>
      </c>
      <c r="C41" s="64"/>
      <c r="D41" s="37"/>
      <c r="E41" s="38"/>
      <c r="F41" s="38"/>
      <c r="G41" s="38"/>
      <c r="H41" s="64">
        <f t="shared" si="2"/>
        <v>0</v>
      </c>
      <c r="I41" s="38">
        <f>+NOVIEMBRE2021!K41</f>
        <v>0</v>
      </c>
      <c r="J41" s="38"/>
      <c r="K41" s="38">
        <f t="shared" si="3"/>
        <v>0</v>
      </c>
      <c r="L41" s="38">
        <f>+NOVIEMBRE2021!N41</f>
        <v>0</v>
      </c>
      <c r="M41" s="38"/>
      <c r="N41" s="38">
        <f t="shared" si="4"/>
        <v>0</v>
      </c>
      <c r="O41" s="38">
        <f>+NOVIEMBRE2021!Q41</f>
        <v>0</v>
      </c>
      <c r="P41" s="38"/>
      <c r="Q41" s="38">
        <f t="shared" si="5"/>
        <v>0</v>
      </c>
      <c r="R41" s="39">
        <f t="shared" si="0"/>
        <v>0</v>
      </c>
      <c r="S41" s="40">
        <f t="shared" si="1"/>
        <v>0</v>
      </c>
      <c r="T41" s="53" t="s">
        <v>399</v>
      </c>
      <c r="U41" s="53">
        <f>+C46+C58+C99+C112</f>
        <v>11513280</v>
      </c>
      <c r="V41" s="53">
        <f>+H46+H58+H99+H112</f>
        <v>10482780</v>
      </c>
      <c r="W41" s="53">
        <f>+K46+K58+K99+K112</f>
        <v>10482780</v>
      </c>
      <c r="X41" s="53">
        <f>+N46+N58+N99+N112</f>
        <v>10482780</v>
      </c>
      <c r="Y41" s="53">
        <f>+Q46+Q58+Q99+Q112</f>
        <v>10482780</v>
      </c>
      <c r="Z41" s="53">
        <f>+S46+S58+S99+S112</f>
        <v>0</v>
      </c>
      <c r="AA41" s="69">
        <f>+Y41+Z41</f>
        <v>10482780</v>
      </c>
      <c r="AB41" s="53">
        <v>10482780</v>
      </c>
      <c r="AC41" s="69">
        <f>+AA41-AB41</f>
        <v>0</v>
      </c>
    </row>
    <row r="42" spans="1:29" ht="15" customHeight="1" x14ac:dyDescent="0.2">
      <c r="A42" s="6" t="s">
        <v>62</v>
      </c>
      <c r="B42" s="59" t="s">
        <v>63</v>
      </c>
      <c r="C42" s="64"/>
      <c r="D42" s="37"/>
      <c r="E42" s="38"/>
      <c r="F42" s="38"/>
      <c r="G42" s="38"/>
      <c r="H42" s="64">
        <f t="shared" si="2"/>
        <v>0</v>
      </c>
      <c r="I42" s="38">
        <f>+NOVIEMBRE2021!K42</f>
        <v>0</v>
      </c>
      <c r="J42" s="38"/>
      <c r="K42" s="38">
        <f t="shared" si="3"/>
        <v>0</v>
      </c>
      <c r="L42" s="38">
        <f>+NOVIEMBRE2021!N42</f>
        <v>0</v>
      </c>
      <c r="M42" s="38"/>
      <c r="N42" s="38">
        <f t="shared" si="4"/>
        <v>0</v>
      </c>
      <c r="O42" s="38">
        <f>+NOVIEMBRE2021!Q42</f>
        <v>0</v>
      </c>
      <c r="P42" s="38"/>
      <c r="Q42" s="38">
        <f t="shared" si="5"/>
        <v>0</v>
      </c>
      <c r="R42" s="39">
        <f t="shared" si="0"/>
        <v>0</v>
      </c>
      <c r="S42" s="40">
        <f t="shared" si="1"/>
        <v>0</v>
      </c>
      <c r="T42" s="53" t="s">
        <v>400</v>
      </c>
      <c r="U42" s="53">
        <f>+C47+C59+C100+C113</f>
        <v>16252080</v>
      </c>
      <c r="V42" s="53">
        <f>+H47+H59+H100+H113</f>
        <v>14797580</v>
      </c>
      <c r="W42" s="53">
        <f>+K47+K59+K100+K113</f>
        <v>14797580</v>
      </c>
      <c r="X42" s="53">
        <f>+N47+N59+N100+N113</f>
        <v>14797580</v>
      </c>
      <c r="Y42" s="53">
        <f>+Q47+Q59+Q100+Q113</f>
        <v>14797580</v>
      </c>
      <c r="Z42" s="53">
        <f>+S47+S59+S100+S113</f>
        <v>0</v>
      </c>
      <c r="AA42" s="69">
        <f t="shared" ref="AA42:AA44" si="6">+Y42+Z42</f>
        <v>14797580</v>
      </c>
      <c r="AB42" s="53">
        <v>14797580</v>
      </c>
      <c r="AC42" s="69">
        <f t="shared" ref="AC42:AC44" si="7">+AA42-AB42</f>
        <v>0</v>
      </c>
    </row>
    <row r="43" spans="1:29" ht="15" customHeight="1" x14ac:dyDescent="0.2">
      <c r="A43" s="6" t="s">
        <v>64</v>
      </c>
      <c r="B43" s="59" t="s">
        <v>65</v>
      </c>
      <c r="C43" s="64"/>
      <c r="D43" s="37"/>
      <c r="E43" s="38"/>
      <c r="F43" s="38"/>
      <c r="G43" s="38"/>
      <c r="H43" s="64">
        <f t="shared" si="2"/>
        <v>0</v>
      </c>
      <c r="I43" s="38">
        <f>+NOVIEMBRE2021!K43</f>
        <v>0</v>
      </c>
      <c r="J43" s="38"/>
      <c r="K43" s="38">
        <f t="shared" si="3"/>
        <v>0</v>
      </c>
      <c r="L43" s="38">
        <f>+NOVIEMBRE2021!N43</f>
        <v>0</v>
      </c>
      <c r="M43" s="38"/>
      <c r="N43" s="38">
        <f t="shared" si="4"/>
        <v>0</v>
      </c>
      <c r="O43" s="38">
        <f>+NOVIEMBRE2021!Q43</f>
        <v>0</v>
      </c>
      <c r="P43" s="38"/>
      <c r="Q43" s="38">
        <f t="shared" si="5"/>
        <v>0</v>
      </c>
      <c r="R43" s="39">
        <f t="shared" si="0"/>
        <v>0</v>
      </c>
      <c r="S43" s="40">
        <f t="shared" si="1"/>
        <v>0</v>
      </c>
      <c r="T43" s="53" t="s">
        <v>401</v>
      </c>
      <c r="U43" s="53">
        <f>+C48+C60+C101+C114</f>
        <v>13002506</v>
      </c>
      <c r="V43" s="53">
        <f>+H48+H60+H101+H114</f>
        <v>11640044</v>
      </c>
      <c r="W43" s="53">
        <f>+K48+K60+K101+K114</f>
        <v>11640044</v>
      </c>
      <c r="X43" s="53">
        <f>+N48+N60+N101+N114</f>
        <v>11640044</v>
      </c>
      <c r="Y43" s="53">
        <f>+Q48+Q60+Q101+Q114</f>
        <v>604141</v>
      </c>
      <c r="Z43" s="53">
        <f>+S48+S60+S101+S114</f>
        <v>11035903</v>
      </c>
      <c r="AA43" s="69">
        <f t="shared" si="6"/>
        <v>11640044</v>
      </c>
      <c r="AB43" s="53">
        <v>11640044</v>
      </c>
      <c r="AC43" s="69">
        <f t="shared" si="7"/>
        <v>0</v>
      </c>
    </row>
    <row r="44" spans="1:29" ht="15" customHeight="1" x14ac:dyDescent="0.2">
      <c r="A44" s="6" t="s">
        <v>66</v>
      </c>
      <c r="B44" s="59" t="s">
        <v>67</v>
      </c>
      <c r="C44" s="64"/>
      <c r="D44" s="37"/>
      <c r="E44" s="38"/>
      <c r="F44" s="38"/>
      <c r="G44" s="38"/>
      <c r="H44" s="64">
        <f t="shared" si="2"/>
        <v>0</v>
      </c>
      <c r="I44" s="38">
        <f>+NOVIEMBRE2021!K44</f>
        <v>0</v>
      </c>
      <c r="J44" s="38"/>
      <c r="K44" s="38">
        <f t="shared" si="3"/>
        <v>0</v>
      </c>
      <c r="L44" s="38">
        <f>+NOVIEMBRE2021!N44</f>
        <v>0</v>
      </c>
      <c r="M44" s="38"/>
      <c r="N44" s="38">
        <f t="shared" si="4"/>
        <v>0</v>
      </c>
      <c r="O44" s="38">
        <f>+NOVIEMBRE2021!Q44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  <c r="T44" s="53" t="s">
        <v>402</v>
      </c>
      <c r="U44" s="53">
        <f>+C61+C115</f>
        <v>1798800</v>
      </c>
      <c r="V44" s="53">
        <f>+H61+H115</f>
        <v>1502800</v>
      </c>
      <c r="W44" s="53">
        <f>+K61+K115</f>
        <v>1502800</v>
      </c>
      <c r="X44" s="53">
        <f>+N61+N115</f>
        <v>1502800</v>
      </c>
      <c r="Y44" s="53">
        <f>+Q61+Q115</f>
        <v>1502800</v>
      </c>
      <c r="Z44" s="53">
        <f>+S61+S115</f>
        <v>0</v>
      </c>
      <c r="AA44" s="69">
        <f t="shared" si="6"/>
        <v>1502800</v>
      </c>
      <c r="AB44" s="53">
        <v>1502800</v>
      </c>
      <c r="AC44" s="69">
        <f t="shared" si="7"/>
        <v>0</v>
      </c>
    </row>
    <row r="45" spans="1:29" ht="23.25" customHeight="1" x14ac:dyDescent="0.2">
      <c r="A45" s="6" t="s">
        <v>68</v>
      </c>
      <c r="B45" s="61" t="s">
        <v>69</v>
      </c>
      <c r="C45" s="64">
        <f>SUM(C46:C50)</f>
        <v>9822720</v>
      </c>
      <c r="D45" s="37">
        <f>SUM(D46:D50)</f>
        <v>0</v>
      </c>
      <c r="E45" s="38">
        <f>SUM(E46:E50)</f>
        <v>0</v>
      </c>
      <c r="F45" s="38">
        <f>SUM(F46:F50)</f>
        <v>0</v>
      </c>
      <c r="G45" s="38">
        <f>SUM(G46:G50)</f>
        <v>0</v>
      </c>
      <c r="H45" s="64">
        <f t="shared" si="2"/>
        <v>9822720</v>
      </c>
      <c r="I45" s="38">
        <f>+NOVIEMBRE2021!K45</f>
        <v>9004160</v>
      </c>
      <c r="J45" s="38">
        <f>SUM(J46:J50)</f>
        <v>818560</v>
      </c>
      <c r="K45" s="38">
        <f t="shared" si="3"/>
        <v>9822720</v>
      </c>
      <c r="L45" s="38">
        <f>+NOVIEMBRE2021!N45</f>
        <v>9004160</v>
      </c>
      <c r="M45" s="38">
        <v>818560</v>
      </c>
      <c r="N45" s="38">
        <f t="shared" si="4"/>
        <v>9822720</v>
      </c>
      <c r="O45" s="38">
        <f>+NOVIEMBRE2021!Q45</f>
        <v>8185600</v>
      </c>
      <c r="P45" s="38">
        <f>SUM(P46:P50)</f>
        <v>1637120</v>
      </c>
      <c r="Q45" s="38">
        <f t="shared" si="5"/>
        <v>9822720</v>
      </c>
      <c r="R45" s="39">
        <f t="shared" si="0"/>
        <v>0</v>
      </c>
      <c r="S45" s="40">
        <f t="shared" si="1"/>
        <v>0</v>
      </c>
      <c r="U45" s="70">
        <f t="shared" ref="U45:AC45" si="8">SUM(U41:U44)</f>
        <v>42566666</v>
      </c>
      <c r="V45" s="70">
        <f t="shared" si="8"/>
        <v>38423204</v>
      </c>
      <c r="W45" s="70">
        <f t="shared" si="8"/>
        <v>38423204</v>
      </c>
      <c r="X45" s="70">
        <f t="shared" si="8"/>
        <v>38423204</v>
      </c>
      <c r="Y45" s="70">
        <f t="shared" si="8"/>
        <v>27387301</v>
      </c>
      <c r="Z45" s="70">
        <f t="shared" si="8"/>
        <v>11035903</v>
      </c>
      <c r="AA45" s="70">
        <f t="shared" si="8"/>
        <v>38423204</v>
      </c>
      <c r="AB45" s="70">
        <f t="shared" si="8"/>
        <v>38423204</v>
      </c>
      <c r="AC45" s="70">
        <f t="shared" si="8"/>
        <v>0</v>
      </c>
    </row>
    <row r="46" spans="1:29" ht="15" customHeight="1" x14ac:dyDescent="0.2">
      <c r="A46" s="6" t="s">
        <v>70</v>
      </c>
      <c r="B46" s="59" t="s">
        <v>61</v>
      </c>
      <c r="C46" s="64">
        <v>6678720</v>
      </c>
      <c r="D46" s="37"/>
      <c r="E46" s="38"/>
      <c r="F46" s="38"/>
      <c r="G46" s="38"/>
      <c r="H46" s="64">
        <f t="shared" si="2"/>
        <v>6678720</v>
      </c>
      <c r="I46" s="38">
        <f>+NOVIEMBRE2021!K46</f>
        <v>6122160</v>
      </c>
      <c r="J46" s="38">
        <v>556560</v>
      </c>
      <c r="K46" s="38">
        <f t="shared" si="3"/>
        <v>6678720</v>
      </c>
      <c r="L46" s="38">
        <f>+NOVIEMBRE2021!N46</f>
        <v>6122160</v>
      </c>
      <c r="M46" s="38">
        <v>556560</v>
      </c>
      <c r="N46" s="38">
        <f t="shared" si="4"/>
        <v>6678720</v>
      </c>
      <c r="O46" s="38">
        <f>+NOVIEMBRE2021!Q46</f>
        <v>5565600</v>
      </c>
      <c r="P46" s="38">
        <v>1113120</v>
      </c>
      <c r="Q46" s="38">
        <f t="shared" si="5"/>
        <v>6678720</v>
      </c>
      <c r="R46" s="39">
        <f t="shared" si="0"/>
        <v>0</v>
      </c>
      <c r="S46" s="40">
        <f t="shared" si="1"/>
        <v>0</v>
      </c>
      <c r="V46" s="69"/>
    </row>
    <row r="47" spans="1:29" ht="15" customHeight="1" x14ac:dyDescent="0.2">
      <c r="A47" s="6" t="s">
        <v>71</v>
      </c>
      <c r="B47" s="59" t="s">
        <v>72</v>
      </c>
      <c r="C47" s="64"/>
      <c r="D47" s="37"/>
      <c r="E47" s="38"/>
      <c r="F47" s="38"/>
      <c r="G47" s="38"/>
      <c r="H47" s="64">
        <f t="shared" si="2"/>
        <v>0</v>
      </c>
      <c r="I47" s="38">
        <f>+NOVIEMBRE2021!K47</f>
        <v>0</v>
      </c>
      <c r="J47" s="38"/>
      <c r="K47" s="38">
        <f t="shared" si="3"/>
        <v>0</v>
      </c>
      <c r="L47" s="38">
        <f>+NOVIEMBRE2021!N47</f>
        <v>0</v>
      </c>
      <c r="M47" s="38"/>
      <c r="N47" s="38">
        <f t="shared" si="4"/>
        <v>0</v>
      </c>
      <c r="O47" s="38">
        <f>+NOVIEMBRE2021!Q47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  <c r="AA47" s="69"/>
    </row>
    <row r="48" spans="1:29" ht="15" customHeight="1" x14ac:dyDescent="0.2">
      <c r="A48" s="6" t="s">
        <v>73</v>
      </c>
      <c r="B48" s="59" t="s">
        <v>65</v>
      </c>
      <c r="C48" s="64"/>
      <c r="D48" s="37"/>
      <c r="E48" s="38"/>
      <c r="F48" s="38"/>
      <c r="G48" s="38"/>
      <c r="H48" s="64">
        <f t="shared" si="2"/>
        <v>0</v>
      </c>
      <c r="I48" s="38">
        <f>+NOVIEMBRE2021!K48</f>
        <v>0</v>
      </c>
      <c r="J48" s="38"/>
      <c r="K48" s="38">
        <f t="shared" si="3"/>
        <v>0</v>
      </c>
      <c r="L48" s="38">
        <f>+NOVIEMBRE2021!N48</f>
        <v>0</v>
      </c>
      <c r="M48" s="38"/>
      <c r="N48" s="38">
        <f t="shared" si="4"/>
        <v>0</v>
      </c>
      <c r="O48" s="38">
        <f>+NOVIEMBRE2021!Q48</f>
        <v>0</v>
      </c>
      <c r="P48" s="38"/>
      <c r="Q48" s="38">
        <f t="shared" si="5"/>
        <v>0</v>
      </c>
      <c r="R48" s="39">
        <f t="shared" si="0"/>
        <v>0</v>
      </c>
      <c r="S48" s="40">
        <f t="shared" si="1"/>
        <v>0</v>
      </c>
    </row>
    <row r="49" spans="1:21" ht="15" customHeight="1" x14ac:dyDescent="0.2">
      <c r="A49" s="6" t="s">
        <v>74</v>
      </c>
      <c r="B49" s="59" t="s">
        <v>67</v>
      </c>
      <c r="C49" s="64"/>
      <c r="D49" s="37"/>
      <c r="E49" s="38"/>
      <c r="F49" s="38"/>
      <c r="G49" s="38"/>
      <c r="H49" s="64">
        <f t="shared" si="2"/>
        <v>0</v>
      </c>
      <c r="I49" s="38">
        <f>+NOVIEMBRE2021!K49</f>
        <v>0</v>
      </c>
      <c r="J49" s="38"/>
      <c r="K49" s="38">
        <f t="shared" si="3"/>
        <v>0</v>
      </c>
      <c r="L49" s="38">
        <f>+NOVIEMBRE2021!N49</f>
        <v>0</v>
      </c>
      <c r="M49" s="38"/>
      <c r="N49" s="38">
        <f t="shared" si="4"/>
        <v>0</v>
      </c>
      <c r="O49" s="38">
        <f>+NOVIEMBRE2021!Q49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75</v>
      </c>
      <c r="B50" s="59" t="s">
        <v>76</v>
      </c>
      <c r="C50" s="64">
        <v>3144000</v>
      </c>
      <c r="D50" s="37"/>
      <c r="E50" s="38"/>
      <c r="F50" s="38"/>
      <c r="G50" s="38"/>
      <c r="H50" s="64">
        <f t="shared" si="2"/>
        <v>3144000</v>
      </c>
      <c r="I50" s="38">
        <f>+NOVIEMBRE2021!K50</f>
        <v>2882000</v>
      </c>
      <c r="J50" s="38">
        <v>262000</v>
      </c>
      <c r="K50" s="38">
        <f t="shared" si="3"/>
        <v>3144000</v>
      </c>
      <c r="L50" s="38">
        <f>+NOVIEMBRE2021!N50</f>
        <v>2882000</v>
      </c>
      <c r="M50" s="38">
        <v>262000</v>
      </c>
      <c r="N50" s="38">
        <f t="shared" si="4"/>
        <v>3144000</v>
      </c>
      <c r="O50" s="38">
        <f>+NOVIEMBRE2021!Q50</f>
        <v>2620000</v>
      </c>
      <c r="P50" s="38">
        <v>524000</v>
      </c>
      <c r="Q50" s="38">
        <f t="shared" si="5"/>
        <v>3144000</v>
      </c>
      <c r="R50" s="39">
        <f t="shared" si="0"/>
        <v>0</v>
      </c>
      <c r="S50" s="40">
        <f t="shared" si="1"/>
        <v>0</v>
      </c>
    </row>
    <row r="51" spans="1:21" s="33" customFormat="1" ht="15" customHeight="1" x14ac:dyDescent="0.2">
      <c r="A51" s="5" t="s">
        <v>77</v>
      </c>
      <c r="B51" s="58" t="s">
        <v>78</v>
      </c>
      <c r="C51" s="65">
        <f>+C52+C57</f>
        <v>22043821</v>
      </c>
      <c r="D51" s="34">
        <f>+D52+D57</f>
        <v>0</v>
      </c>
      <c r="E51" s="29">
        <f>+E52+E57</f>
        <v>885500</v>
      </c>
      <c r="F51" s="29">
        <f>+F52+F57</f>
        <v>0</v>
      </c>
      <c r="G51" s="29">
        <f>+G52+G57</f>
        <v>680100</v>
      </c>
      <c r="H51" s="65">
        <f t="shared" si="2"/>
        <v>22249221</v>
      </c>
      <c r="I51" s="29">
        <f>+NOVIEMBRE2021!K51</f>
        <v>18737184</v>
      </c>
      <c r="J51" s="29">
        <f>+J52+J57</f>
        <v>3216037</v>
      </c>
      <c r="K51" s="29">
        <f t="shared" si="3"/>
        <v>21953221</v>
      </c>
      <c r="L51" s="29">
        <f>+NOVIEMBRE2021!N51</f>
        <v>18737184</v>
      </c>
      <c r="M51" s="29">
        <f>+M52+M57</f>
        <v>3216037</v>
      </c>
      <c r="N51" s="29">
        <f t="shared" si="4"/>
        <v>21953221</v>
      </c>
      <c r="O51" s="29">
        <f>+NOVIEMBRE2021!Q51</f>
        <v>11384000</v>
      </c>
      <c r="P51" s="29">
        <f>+P52+P57</f>
        <v>2294920</v>
      </c>
      <c r="Q51" s="29">
        <f t="shared" si="5"/>
        <v>13678920</v>
      </c>
      <c r="R51" s="35">
        <f t="shared" si="0"/>
        <v>296000</v>
      </c>
      <c r="S51" s="36">
        <f t="shared" si="1"/>
        <v>8274301</v>
      </c>
      <c r="T51" s="70"/>
      <c r="U51" s="70"/>
    </row>
    <row r="52" spans="1:21" ht="38.25" customHeight="1" x14ac:dyDescent="0.2">
      <c r="A52" s="6" t="s">
        <v>79</v>
      </c>
      <c r="B52" s="60" t="s">
        <v>80</v>
      </c>
      <c r="C52" s="64">
        <f>SUM(C53:C56)</f>
        <v>0</v>
      </c>
      <c r="D52" s="37">
        <f>SUM(D53:D56)</f>
        <v>0</v>
      </c>
      <c r="E52" s="38">
        <f>SUM(E53:E56)</f>
        <v>0</v>
      </c>
      <c r="F52" s="38">
        <f>SUM(F53:F56)</f>
        <v>0</v>
      </c>
      <c r="G52" s="38">
        <f>SUM(G53:G56)</f>
        <v>0</v>
      </c>
      <c r="H52" s="64">
        <f t="shared" si="2"/>
        <v>0</v>
      </c>
      <c r="I52" s="38">
        <f>+NOVIEMBRE2021!K52</f>
        <v>0</v>
      </c>
      <c r="J52" s="38">
        <f>SUM(J53:J56)</f>
        <v>0</v>
      </c>
      <c r="K52" s="38">
        <f t="shared" si="3"/>
        <v>0</v>
      </c>
      <c r="L52" s="38">
        <f>+NOVIEMBRE2021!N52</f>
        <v>0</v>
      </c>
      <c r="M52" s="38">
        <f>SUM(M53:M56)</f>
        <v>0</v>
      </c>
      <c r="N52" s="38">
        <f t="shared" si="4"/>
        <v>0</v>
      </c>
      <c r="O52" s="38">
        <f>+NOVIEMBRE2021!Q52</f>
        <v>0</v>
      </c>
      <c r="P52" s="38">
        <f>SUM(P53:P56)</f>
        <v>0</v>
      </c>
      <c r="Q52" s="38">
        <f t="shared" si="5"/>
        <v>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81</v>
      </c>
      <c r="B53" s="59" t="s">
        <v>61</v>
      </c>
      <c r="C53" s="64"/>
      <c r="D53" s="37"/>
      <c r="E53" s="38"/>
      <c r="F53" s="38"/>
      <c r="G53" s="38"/>
      <c r="H53" s="64">
        <f t="shared" si="2"/>
        <v>0</v>
      </c>
      <c r="I53" s="38">
        <f>+NOVIEMBRE2021!K53</f>
        <v>0</v>
      </c>
      <c r="J53" s="38"/>
      <c r="K53" s="38">
        <f t="shared" si="3"/>
        <v>0</v>
      </c>
      <c r="L53" s="38">
        <f>+NOVIEMBRE2021!N53</f>
        <v>0</v>
      </c>
      <c r="M53" s="38"/>
      <c r="N53" s="38">
        <f t="shared" si="4"/>
        <v>0</v>
      </c>
      <c r="O53" s="38">
        <f>+NOVIEMBRE2021!Q53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82</v>
      </c>
      <c r="B54" s="59" t="s">
        <v>72</v>
      </c>
      <c r="C54" s="64"/>
      <c r="D54" s="37"/>
      <c r="E54" s="38"/>
      <c r="F54" s="38"/>
      <c r="G54" s="38"/>
      <c r="H54" s="64">
        <f t="shared" si="2"/>
        <v>0</v>
      </c>
      <c r="I54" s="38">
        <f>+NOVIEMBRE2021!K54</f>
        <v>0</v>
      </c>
      <c r="J54" s="38"/>
      <c r="K54" s="38">
        <f t="shared" si="3"/>
        <v>0</v>
      </c>
      <c r="L54" s="38">
        <f>+NOVIEMBRE2021!N54</f>
        <v>0</v>
      </c>
      <c r="M54" s="38"/>
      <c r="N54" s="38">
        <f t="shared" si="4"/>
        <v>0</v>
      </c>
      <c r="O54" s="38">
        <f>+NOVIEMBRE2021!Q54</f>
        <v>0</v>
      </c>
      <c r="P54" s="38"/>
      <c r="Q54" s="38">
        <f t="shared" si="5"/>
        <v>0</v>
      </c>
      <c r="R54" s="39">
        <f t="shared" si="0"/>
        <v>0</v>
      </c>
      <c r="S54" s="40">
        <f t="shared" si="1"/>
        <v>0</v>
      </c>
    </row>
    <row r="55" spans="1:21" ht="15" customHeight="1" x14ac:dyDescent="0.2">
      <c r="A55" s="6" t="s">
        <v>83</v>
      </c>
      <c r="B55" s="59" t="s">
        <v>65</v>
      </c>
      <c r="C55" s="64"/>
      <c r="D55" s="37"/>
      <c r="E55" s="38"/>
      <c r="F55" s="38"/>
      <c r="G55" s="38"/>
      <c r="H55" s="64">
        <f t="shared" si="2"/>
        <v>0</v>
      </c>
      <c r="I55" s="38">
        <f>+NOVIEMBRE2021!K55</f>
        <v>0</v>
      </c>
      <c r="J55" s="38"/>
      <c r="K55" s="38">
        <f t="shared" si="3"/>
        <v>0</v>
      </c>
      <c r="L55" s="38">
        <f>+NOVIEMBRE2021!N55</f>
        <v>0</v>
      </c>
      <c r="M55" s="38"/>
      <c r="N55" s="38">
        <f t="shared" si="4"/>
        <v>0</v>
      </c>
      <c r="O55" s="38">
        <f>+NOVIEMBRE2021!Q55</f>
        <v>0</v>
      </c>
      <c r="P55" s="38"/>
      <c r="Q55" s="38">
        <f t="shared" si="5"/>
        <v>0</v>
      </c>
      <c r="R55" s="39">
        <f t="shared" si="0"/>
        <v>0</v>
      </c>
      <c r="S55" s="40">
        <f t="shared" si="1"/>
        <v>0</v>
      </c>
    </row>
    <row r="56" spans="1:21" ht="15" customHeight="1" x14ac:dyDescent="0.2">
      <c r="A56" s="6" t="s">
        <v>84</v>
      </c>
      <c r="B56" s="59" t="s">
        <v>67</v>
      </c>
      <c r="C56" s="64"/>
      <c r="D56" s="37"/>
      <c r="E56" s="38"/>
      <c r="F56" s="38"/>
      <c r="G56" s="38"/>
      <c r="H56" s="64">
        <f t="shared" si="2"/>
        <v>0</v>
      </c>
      <c r="I56" s="38">
        <f>+NOVIEMBRE2021!K56</f>
        <v>0</v>
      </c>
      <c r="J56" s="38"/>
      <c r="K56" s="38">
        <f t="shared" si="3"/>
        <v>0</v>
      </c>
      <c r="L56" s="38">
        <f>+NOVIEMBRE2021!N56</f>
        <v>0</v>
      </c>
      <c r="M56" s="38"/>
      <c r="N56" s="38">
        <f t="shared" si="4"/>
        <v>0</v>
      </c>
      <c r="O56" s="38">
        <f>+NOVIEMBRE2021!Q56</f>
        <v>0</v>
      </c>
      <c r="P56" s="38"/>
      <c r="Q56" s="38">
        <f t="shared" si="5"/>
        <v>0</v>
      </c>
      <c r="R56" s="39">
        <f t="shared" si="0"/>
        <v>0</v>
      </c>
      <c r="S56" s="40">
        <f t="shared" si="1"/>
        <v>0</v>
      </c>
    </row>
    <row r="57" spans="1:21" ht="22.5" customHeight="1" x14ac:dyDescent="0.2">
      <c r="A57" s="6" t="s">
        <v>85</v>
      </c>
      <c r="B57" s="61" t="s">
        <v>86</v>
      </c>
      <c r="C57" s="64">
        <f>SUM(C58:C65)</f>
        <v>22043821</v>
      </c>
      <c r="D57" s="38">
        <f t="shared" ref="D57:G57" si="9">SUM(D58:D65)</f>
        <v>0</v>
      </c>
      <c r="E57" s="38">
        <f t="shared" si="9"/>
        <v>885500</v>
      </c>
      <c r="F57" s="38">
        <f t="shared" si="9"/>
        <v>0</v>
      </c>
      <c r="G57" s="38">
        <f t="shared" si="9"/>
        <v>680100</v>
      </c>
      <c r="H57" s="64">
        <f t="shared" si="2"/>
        <v>22249221</v>
      </c>
      <c r="I57" s="38">
        <f>+NOVIEMBRE2021!K57</f>
        <v>18737184</v>
      </c>
      <c r="J57" s="38">
        <f>SUM(J58:J65)</f>
        <v>3216037</v>
      </c>
      <c r="K57" s="38">
        <f t="shared" si="3"/>
        <v>21953221</v>
      </c>
      <c r="L57" s="38">
        <f>+NOVIEMBRE2021!N57</f>
        <v>18737184</v>
      </c>
      <c r="M57" s="38">
        <f>SUM(M58:M65)</f>
        <v>3216037</v>
      </c>
      <c r="N57" s="38">
        <f t="shared" si="4"/>
        <v>21953221</v>
      </c>
      <c r="O57" s="38">
        <f>+NOVIEMBRE2021!Q57</f>
        <v>11384000</v>
      </c>
      <c r="P57" s="38">
        <f>SUM(P58:P65)</f>
        <v>2294920</v>
      </c>
      <c r="Q57" s="38">
        <f t="shared" si="5"/>
        <v>13678920</v>
      </c>
      <c r="R57" s="39">
        <f t="shared" si="0"/>
        <v>296000</v>
      </c>
      <c r="S57" s="40">
        <f t="shared" si="1"/>
        <v>8274301</v>
      </c>
    </row>
    <row r="58" spans="1:21" ht="15" customHeight="1" x14ac:dyDescent="0.2">
      <c r="A58" s="6" t="s">
        <v>87</v>
      </c>
      <c r="B58" s="59" t="s">
        <v>61</v>
      </c>
      <c r="C58" s="64"/>
      <c r="D58" s="37"/>
      <c r="E58" s="38"/>
      <c r="F58" s="38"/>
      <c r="G58" s="38"/>
      <c r="H58" s="64">
        <f t="shared" si="2"/>
        <v>0</v>
      </c>
      <c r="I58" s="38">
        <f>+NOVIEMBRE2021!K58</f>
        <v>0</v>
      </c>
      <c r="J58" s="38"/>
      <c r="K58" s="38">
        <f t="shared" si="3"/>
        <v>0</v>
      </c>
      <c r="L58" s="38">
        <f>+NOVIEMBRE2021!N58</f>
        <v>0</v>
      </c>
      <c r="M58" s="38"/>
      <c r="N58" s="38">
        <f t="shared" si="4"/>
        <v>0</v>
      </c>
      <c r="O58" s="38">
        <f>+NOVIEMBRE2021!Q58</f>
        <v>0</v>
      </c>
      <c r="P58" s="38"/>
      <c r="Q58" s="38">
        <f t="shared" si="5"/>
        <v>0</v>
      </c>
      <c r="R58" s="39">
        <f t="shared" si="0"/>
        <v>0</v>
      </c>
      <c r="S58" s="40">
        <f t="shared" si="1"/>
        <v>0</v>
      </c>
    </row>
    <row r="59" spans="1:21" ht="15" customHeight="1" x14ac:dyDescent="0.2">
      <c r="A59" s="6" t="s">
        <v>88</v>
      </c>
      <c r="B59" s="59" t="s">
        <v>72</v>
      </c>
      <c r="C59" s="64">
        <v>9427920</v>
      </c>
      <c r="D59" s="37"/>
      <c r="E59" s="38"/>
      <c r="F59" s="38"/>
      <c r="G59" s="38"/>
      <c r="H59" s="64">
        <f t="shared" si="2"/>
        <v>9427920</v>
      </c>
      <c r="I59" s="38">
        <f>+NOVIEMBRE2021!K59</f>
        <v>8642260</v>
      </c>
      <c r="J59" s="38">
        <v>785660</v>
      </c>
      <c r="K59" s="38">
        <f t="shared" si="3"/>
        <v>9427920</v>
      </c>
      <c r="L59" s="38">
        <f>+NOVIEMBRE2021!N59</f>
        <v>8642260</v>
      </c>
      <c r="M59" s="38">
        <v>785660</v>
      </c>
      <c r="N59" s="38">
        <f t="shared" si="4"/>
        <v>9427920</v>
      </c>
      <c r="O59" s="38">
        <f>+NOVIEMBRE2021!Q59</f>
        <v>7856600</v>
      </c>
      <c r="P59" s="38">
        <v>1571320</v>
      </c>
      <c r="Q59" s="38">
        <f t="shared" si="5"/>
        <v>9427920</v>
      </c>
      <c r="R59" s="39">
        <f t="shared" si="0"/>
        <v>0</v>
      </c>
      <c r="S59" s="40">
        <f t="shared" si="1"/>
        <v>0</v>
      </c>
    </row>
    <row r="60" spans="1:21" ht="15" customHeight="1" x14ac:dyDescent="0.2">
      <c r="A60" s="6" t="s">
        <v>89</v>
      </c>
      <c r="B60" s="59" t="s">
        <v>65</v>
      </c>
      <c r="C60" s="64">
        <v>7387769</v>
      </c>
      <c r="D60" s="37"/>
      <c r="E60" s="38"/>
      <c r="F60" s="38"/>
      <c r="G60" s="38"/>
      <c r="H60" s="64">
        <f t="shared" si="2"/>
        <v>7387769</v>
      </c>
      <c r="I60" s="38">
        <f>+NOVIEMBRE2021!K60</f>
        <v>5540826</v>
      </c>
      <c r="J60" s="38">
        <v>1846943</v>
      </c>
      <c r="K60" s="38">
        <f t="shared" si="3"/>
        <v>7387769</v>
      </c>
      <c r="L60" s="38">
        <f>+NOVIEMBRE2021!N60</f>
        <v>5540826</v>
      </c>
      <c r="M60" s="38">
        <v>1846943</v>
      </c>
      <c r="N60" s="38">
        <f t="shared" si="4"/>
        <v>7387769</v>
      </c>
      <c r="O60" s="38">
        <f>+NOVIEMBRE2021!Q60</f>
        <v>0</v>
      </c>
      <c r="P60" s="38"/>
      <c r="Q60" s="38">
        <f t="shared" si="5"/>
        <v>0</v>
      </c>
      <c r="R60" s="39">
        <f t="shared" si="0"/>
        <v>0</v>
      </c>
      <c r="S60" s="40">
        <f t="shared" si="1"/>
        <v>7387769</v>
      </c>
    </row>
    <row r="61" spans="1:21" ht="15" customHeight="1" x14ac:dyDescent="0.2">
      <c r="A61" s="6" t="s">
        <v>90</v>
      </c>
      <c r="B61" s="59" t="s">
        <v>91</v>
      </c>
      <c r="C61" s="64">
        <v>411600</v>
      </c>
      <c r="D61" s="37"/>
      <c r="E61" s="38"/>
      <c r="F61" s="38"/>
      <c r="G61" s="38"/>
      <c r="H61" s="64">
        <f t="shared" si="2"/>
        <v>411600</v>
      </c>
      <c r="I61" s="38">
        <f>+NOVIEMBRE2021!K61</f>
        <v>377300</v>
      </c>
      <c r="J61" s="38">
        <v>34300</v>
      </c>
      <c r="K61" s="38">
        <f t="shared" si="3"/>
        <v>411600</v>
      </c>
      <c r="L61" s="38">
        <f>+NOVIEMBRE2021!N61</f>
        <v>377300</v>
      </c>
      <c r="M61" s="38">
        <v>34300</v>
      </c>
      <c r="N61" s="38">
        <f t="shared" si="4"/>
        <v>411600</v>
      </c>
      <c r="O61" s="38">
        <f>+NOVIEMBRE2021!Q61</f>
        <v>343000</v>
      </c>
      <c r="P61" s="38">
        <v>68600</v>
      </c>
      <c r="Q61" s="38">
        <f t="shared" si="5"/>
        <v>411600</v>
      </c>
      <c r="R61" s="39">
        <f t="shared" si="0"/>
        <v>0</v>
      </c>
      <c r="S61" s="40">
        <f t="shared" si="1"/>
        <v>0</v>
      </c>
    </row>
    <row r="62" spans="1:21" ht="15" customHeight="1" x14ac:dyDescent="0.2">
      <c r="A62" s="6" t="s">
        <v>92</v>
      </c>
      <c r="B62" s="59" t="s">
        <v>76</v>
      </c>
      <c r="C62" s="64"/>
      <c r="D62" s="37"/>
      <c r="E62" s="38"/>
      <c r="F62" s="38"/>
      <c r="G62" s="38"/>
      <c r="H62" s="64">
        <f t="shared" si="2"/>
        <v>0</v>
      </c>
      <c r="I62" s="38">
        <f>+NOVIEMBRE2021!K62</f>
        <v>0</v>
      </c>
      <c r="J62" s="38"/>
      <c r="K62" s="38">
        <f t="shared" si="3"/>
        <v>0</v>
      </c>
      <c r="L62" s="38">
        <f>+NOVIEMBRE2021!N62</f>
        <v>0</v>
      </c>
      <c r="M62" s="38"/>
      <c r="N62" s="38">
        <f t="shared" si="4"/>
        <v>0</v>
      </c>
      <c r="O62" s="38">
        <f>+NOVIEMBRE2021!Q62</f>
        <v>0</v>
      </c>
      <c r="P62" s="38"/>
      <c r="Q62" s="38">
        <f t="shared" si="5"/>
        <v>0</v>
      </c>
      <c r="R62" s="39">
        <f t="shared" si="0"/>
        <v>0</v>
      </c>
      <c r="S62" s="40">
        <f t="shared" si="1"/>
        <v>0</v>
      </c>
    </row>
    <row r="63" spans="1:21" ht="15" customHeight="1" x14ac:dyDescent="0.2">
      <c r="A63" s="6" t="s">
        <v>93</v>
      </c>
      <c r="B63" s="59" t="s">
        <v>94</v>
      </c>
      <c r="C63" s="64">
        <v>2358000</v>
      </c>
      <c r="D63" s="37"/>
      <c r="E63" s="38"/>
      <c r="F63" s="38"/>
      <c r="G63" s="38">
        <f>589500+90600</f>
        <v>680100</v>
      </c>
      <c r="H63" s="64">
        <f t="shared" si="2"/>
        <v>1677900</v>
      </c>
      <c r="I63" s="38">
        <f>+NOVIEMBRE2021!K63</f>
        <v>2070900</v>
      </c>
      <c r="J63" s="38">
        <v>196500</v>
      </c>
      <c r="K63" s="38">
        <f t="shared" si="3"/>
        <v>2267400</v>
      </c>
      <c r="L63" s="38">
        <f>+NOVIEMBRE2021!N63</f>
        <v>2070900</v>
      </c>
      <c r="M63" s="38">
        <v>196500</v>
      </c>
      <c r="N63" s="38">
        <f t="shared" si="4"/>
        <v>2267400</v>
      </c>
      <c r="O63" s="38">
        <f>+NOVIEMBRE2021!Q63</f>
        <v>1874400</v>
      </c>
      <c r="P63" s="38">
        <v>393000</v>
      </c>
      <c r="Q63" s="38">
        <f t="shared" si="5"/>
        <v>2267400</v>
      </c>
      <c r="R63" s="39">
        <f t="shared" si="0"/>
        <v>-589500</v>
      </c>
      <c r="S63" s="40">
        <f t="shared" si="1"/>
        <v>0</v>
      </c>
    </row>
    <row r="64" spans="1:21" ht="15" customHeight="1" x14ac:dyDescent="0.2">
      <c r="A64" s="6" t="s">
        <v>95</v>
      </c>
      <c r="B64" s="59" t="s">
        <v>96</v>
      </c>
      <c r="C64" s="64">
        <v>1572000</v>
      </c>
      <c r="D64" s="37"/>
      <c r="E64" s="38">
        <v>589500</v>
      </c>
      <c r="F64" s="38"/>
      <c r="G64" s="38"/>
      <c r="H64" s="64">
        <f t="shared" si="2"/>
        <v>2161500</v>
      </c>
      <c r="I64" s="38">
        <f>+NOVIEMBRE2021!K64</f>
        <v>1441000</v>
      </c>
      <c r="J64" s="38">
        <v>131000</v>
      </c>
      <c r="K64" s="38">
        <f t="shared" si="3"/>
        <v>1572000</v>
      </c>
      <c r="L64" s="38">
        <f>+NOVIEMBRE2021!N64</f>
        <v>1441000</v>
      </c>
      <c r="M64" s="38">
        <v>131000</v>
      </c>
      <c r="N64" s="38">
        <f t="shared" si="4"/>
        <v>1572000</v>
      </c>
      <c r="O64" s="38">
        <f>+NOVIEMBRE2021!Q64</f>
        <v>1310000</v>
      </c>
      <c r="P64" s="38">
        <v>262000</v>
      </c>
      <c r="Q64" s="38">
        <f t="shared" si="5"/>
        <v>1572000</v>
      </c>
      <c r="R64" s="39">
        <f t="shared" si="0"/>
        <v>589500</v>
      </c>
      <c r="S64" s="40">
        <f>+N64-Q64</f>
        <v>0</v>
      </c>
    </row>
    <row r="65" spans="1:21" ht="15" customHeight="1" x14ac:dyDescent="0.2">
      <c r="A65" s="6" t="s">
        <v>384</v>
      </c>
      <c r="B65" s="59" t="s">
        <v>385</v>
      </c>
      <c r="C65" s="64">
        <v>886532</v>
      </c>
      <c r="D65" s="37"/>
      <c r="E65" s="38">
        <v>296000</v>
      </c>
      <c r="F65" s="38"/>
      <c r="G65" s="38"/>
      <c r="H65" s="64">
        <f t="shared" si="2"/>
        <v>1182532</v>
      </c>
      <c r="I65" s="38">
        <f>+NOVIEMBRE2021!K65</f>
        <v>664898</v>
      </c>
      <c r="J65" s="38">
        <v>221634</v>
      </c>
      <c r="K65" s="38">
        <f t="shared" si="3"/>
        <v>886532</v>
      </c>
      <c r="L65" s="38">
        <f>+NOVIEMBRE2021!N65</f>
        <v>664898</v>
      </c>
      <c r="M65" s="38">
        <v>221634</v>
      </c>
      <c r="N65" s="38">
        <f t="shared" si="4"/>
        <v>886532</v>
      </c>
      <c r="O65" s="38">
        <f>+NOVIEMBRE2021!Q65</f>
        <v>0</v>
      </c>
      <c r="P65" s="38"/>
      <c r="Q65" s="38">
        <f t="shared" si="5"/>
        <v>0</v>
      </c>
      <c r="R65" s="39">
        <f t="shared" si="0"/>
        <v>296000</v>
      </c>
      <c r="S65" s="155">
        <f t="shared" si="1"/>
        <v>886532</v>
      </c>
    </row>
    <row r="66" spans="1:21" s="33" customFormat="1" ht="15" customHeight="1" x14ac:dyDescent="0.2">
      <c r="A66" s="5" t="s">
        <v>97</v>
      </c>
      <c r="B66" s="58" t="s">
        <v>98</v>
      </c>
      <c r="C66" s="65">
        <f>+C67+C87+C91+C105</f>
        <v>565419603</v>
      </c>
      <c r="D66" s="34">
        <f>+D67+D87+D91+D105</f>
        <v>385084985.75999999</v>
      </c>
      <c r="E66" s="29">
        <f>+E67+E87+E91+E105</f>
        <v>31273868</v>
      </c>
      <c r="F66" s="29">
        <f>+F67+F87+F91+F105</f>
        <v>0</v>
      </c>
      <c r="G66" s="29">
        <f>+G67+G87+G91+G105</f>
        <v>56459638</v>
      </c>
      <c r="H66" s="65">
        <f t="shared" si="2"/>
        <v>925318818.75999999</v>
      </c>
      <c r="I66" s="29">
        <f>+NOVIEMBRE2021!K66</f>
        <v>892060275</v>
      </c>
      <c r="J66" s="29">
        <f>+J67+J87+J91+J105</f>
        <v>11623598</v>
      </c>
      <c r="K66" s="29">
        <f t="shared" si="3"/>
        <v>903683873</v>
      </c>
      <c r="L66" s="29">
        <f>+NOVIEMBRE2021!N66</f>
        <v>758151105</v>
      </c>
      <c r="M66" s="29">
        <f>+M67+M87+M91+M105</f>
        <v>145532768</v>
      </c>
      <c r="N66" s="29">
        <f t="shared" si="4"/>
        <v>903683873</v>
      </c>
      <c r="O66" s="29">
        <f>+NOVIEMBRE2021!Q66</f>
        <v>744496797</v>
      </c>
      <c r="P66" s="29">
        <f>+P67+P87+P91+P105</f>
        <v>138798515</v>
      </c>
      <c r="Q66" s="29">
        <f t="shared" si="5"/>
        <v>883295312</v>
      </c>
      <c r="R66" s="35">
        <f t="shared" si="0"/>
        <v>21634945.75999999</v>
      </c>
      <c r="S66" s="36">
        <f t="shared" si="1"/>
        <v>20388561</v>
      </c>
      <c r="T66" s="70"/>
      <c r="U66" s="70"/>
    </row>
    <row r="67" spans="1:21" s="33" customFormat="1" ht="15" customHeight="1" x14ac:dyDescent="0.2">
      <c r="A67" s="5" t="s">
        <v>99</v>
      </c>
      <c r="B67" s="58" t="s">
        <v>100</v>
      </c>
      <c r="C67" s="65">
        <f>+C68+C69+C70+C71</f>
        <v>77247578</v>
      </c>
      <c r="D67" s="34">
        <f>+D68+D69+D70+D71</f>
        <v>0</v>
      </c>
      <c r="E67" s="29">
        <f>+E68+E69+E70+E71</f>
        <v>3500000</v>
      </c>
      <c r="F67" s="29">
        <f>+F68+F69+F70+F71</f>
        <v>0</v>
      </c>
      <c r="G67" s="29">
        <f>+G68+G69+G70+G71</f>
        <v>10592326</v>
      </c>
      <c r="H67" s="65">
        <f t="shared" si="2"/>
        <v>70155252</v>
      </c>
      <c r="I67" s="29">
        <f>+NOVIEMBRE2021!K67</f>
        <v>55518552</v>
      </c>
      <c r="J67" s="29">
        <f>+J68+J69+J70+J71</f>
        <v>9091289</v>
      </c>
      <c r="K67" s="29">
        <f t="shared" si="3"/>
        <v>64609841</v>
      </c>
      <c r="L67" s="29">
        <f>+NOVIEMBRE2021!N67</f>
        <v>55518552</v>
      </c>
      <c r="M67" s="29">
        <f>+M68+M69+M70+M71</f>
        <v>9091289</v>
      </c>
      <c r="N67" s="29">
        <f t="shared" si="4"/>
        <v>64609841</v>
      </c>
      <c r="O67" s="29">
        <f>+NOVIEMBRE2021!Q67</f>
        <v>50012981</v>
      </c>
      <c r="P67" s="29">
        <f>+P68+P69+P70+P71</f>
        <v>10394209</v>
      </c>
      <c r="Q67" s="29">
        <f t="shared" si="5"/>
        <v>60407190</v>
      </c>
      <c r="R67" s="35">
        <f t="shared" si="0"/>
        <v>5545411</v>
      </c>
      <c r="S67" s="36">
        <f t="shared" si="1"/>
        <v>4202651</v>
      </c>
      <c r="T67" s="70"/>
      <c r="U67" s="70"/>
    </row>
    <row r="68" spans="1:21" ht="15" customHeight="1" x14ac:dyDescent="0.2">
      <c r="A68" s="6" t="s">
        <v>101</v>
      </c>
      <c r="B68" s="59" t="s">
        <v>13</v>
      </c>
      <c r="C68" s="64">
        <v>56856000</v>
      </c>
      <c r="D68" s="37"/>
      <c r="E68" s="38"/>
      <c r="F68" s="38"/>
      <c r="G68" s="38">
        <v>10592326</v>
      </c>
      <c r="H68" s="64">
        <f t="shared" si="2"/>
        <v>46263674</v>
      </c>
      <c r="I68" s="38">
        <f>+NOVIEMBRE2021!K68</f>
        <v>41216300</v>
      </c>
      <c r="J68" s="38">
        <v>3526700</v>
      </c>
      <c r="K68" s="38">
        <f t="shared" si="3"/>
        <v>44743000</v>
      </c>
      <c r="L68" s="38">
        <f>+NOVIEMBRE2021!N68</f>
        <v>41216300</v>
      </c>
      <c r="M68" s="38">
        <v>3526700</v>
      </c>
      <c r="N68" s="38">
        <f t="shared" si="4"/>
        <v>44743000</v>
      </c>
      <c r="O68" s="38">
        <f>+NOVIEMBRE2021!Q68</f>
        <v>41216300</v>
      </c>
      <c r="P68" s="38">
        <v>3526700</v>
      </c>
      <c r="Q68" s="38">
        <f t="shared" si="5"/>
        <v>44743000</v>
      </c>
      <c r="R68" s="39">
        <f t="shared" si="0"/>
        <v>1520674</v>
      </c>
      <c r="S68" s="40">
        <f t="shared" si="1"/>
        <v>0</v>
      </c>
    </row>
    <row r="69" spans="1:21" ht="15" customHeight="1" x14ac:dyDescent="0.2">
      <c r="A69" s="6" t="s">
        <v>102</v>
      </c>
      <c r="B69" s="59" t="s">
        <v>15</v>
      </c>
      <c r="C69" s="64">
        <v>7000000</v>
      </c>
      <c r="D69" s="37"/>
      <c r="E69" s="38">
        <v>3500000</v>
      </c>
      <c r="F69" s="38"/>
      <c r="G69" s="38"/>
      <c r="H69" s="64">
        <f t="shared" si="2"/>
        <v>10500000</v>
      </c>
      <c r="I69" s="38">
        <f>+NOVIEMBRE2021!K69</f>
        <v>6900000</v>
      </c>
      <c r="J69" s="38">
        <v>3500000</v>
      </c>
      <c r="K69" s="38">
        <f t="shared" si="3"/>
        <v>10400000</v>
      </c>
      <c r="L69" s="38">
        <f>+NOVIEMBRE2021!N69</f>
        <v>6900000</v>
      </c>
      <c r="M69" s="38">
        <v>3500000</v>
      </c>
      <c r="N69" s="38">
        <f t="shared" si="4"/>
        <v>10400000</v>
      </c>
      <c r="O69" s="38">
        <f>+NOVIEMBRE2021!Q69</f>
        <v>6900000</v>
      </c>
      <c r="P69" s="38">
        <v>3500000</v>
      </c>
      <c r="Q69" s="38">
        <f t="shared" si="5"/>
        <v>10400000</v>
      </c>
      <c r="R69" s="39">
        <f t="shared" si="0"/>
        <v>100000</v>
      </c>
      <c r="S69" s="40">
        <f t="shared" si="1"/>
        <v>0</v>
      </c>
    </row>
    <row r="70" spans="1:21" ht="15" customHeight="1" x14ac:dyDescent="0.2">
      <c r="A70" s="6" t="s">
        <v>103</v>
      </c>
      <c r="B70" s="59" t="s">
        <v>17</v>
      </c>
      <c r="C70" s="64"/>
      <c r="D70" s="37"/>
      <c r="E70" s="38"/>
      <c r="F70" s="38"/>
      <c r="G70" s="38"/>
      <c r="H70" s="64">
        <f t="shared" si="2"/>
        <v>0</v>
      </c>
      <c r="I70" s="38">
        <f>+NOVIEMBRE2021!K70</f>
        <v>0</v>
      </c>
      <c r="J70" s="38"/>
      <c r="K70" s="38">
        <f t="shared" si="3"/>
        <v>0</v>
      </c>
      <c r="L70" s="38">
        <f>+NOVIEMBRE2021!N70</f>
        <v>0</v>
      </c>
      <c r="M70" s="38"/>
      <c r="N70" s="38">
        <f t="shared" si="4"/>
        <v>0</v>
      </c>
      <c r="O70" s="38">
        <f>+NOVIEMBRE2021!Q70</f>
        <v>0</v>
      </c>
      <c r="P70" s="38"/>
      <c r="Q70" s="38">
        <f t="shared" si="5"/>
        <v>0</v>
      </c>
      <c r="R70" s="39">
        <f t="shared" si="0"/>
        <v>0</v>
      </c>
      <c r="S70" s="40">
        <f t="shared" si="1"/>
        <v>0</v>
      </c>
    </row>
    <row r="71" spans="1:21" ht="15" customHeight="1" x14ac:dyDescent="0.2">
      <c r="A71" s="6" t="s">
        <v>104</v>
      </c>
      <c r="B71" s="59" t="s">
        <v>1</v>
      </c>
      <c r="C71" s="64">
        <f>C72+C73+C74+C75+C76+C77+C78+C79+C80+C81+C82+C83+C84+C85</f>
        <v>13391578</v>
      </c>
      <c r="D71" s="37">
        <f>D72+D73+D74+D75+D76+D77+D78+D79+D80+D81+D82+D83+D84+D85</f>
        <v>0</v>
      </c>
      <c r="E71" s="38">
        <f>E72+E73+E74+E75+E76+E77+E78+E79+E80+E81+E82+E83+E84+E85</f>
        <v>0</v>
      </c>
      <c r="F71" s="38">
        <f>F72+F73+F74+F75+F76+F77+F78+F79+F80+F81+F82+F83+F84+F85</f>
        <v>0</v>
      </c>
      <c r="G71" s="38">
        <f>G72+G73+G74+G75+G76+G77+G78+G79+G80+G81+G82+G83+G84+G85</f>
        <v>0</v>
      </c>
      <c r="H71" s="64">
        <f t="shared" si="2"/>
        <v>13391578</v>
      </c>
      <c r="I71" s="38">
        <f>+NOVIEMBRE2021!K71</f>
        <v>7402252</v>
      </c>
      <c r="J71" s="38">
        <f>J72+J73+J74+J75+J76+J77+J78+J79+J80+J81+J82+J83+J84+J85</f>
        <v>2064589</v>
      </c>
      <c r="K71" s="38">
        <f t="shared" si="3"/>
        <v>9466841</v>
      </c>
      <c r="L71" s="38">
        <f>+NOVIEMBRE2021!N71</f>
        <v>7402252</v>
      </c>
      <c r="M71" s="38">
        <f>M72+M73+M74+M75+M76+M77+M78+M79+M80+M81+M82+M83+M84+M85</f>
        <v>2064589</v>
      </c>
      <c r="N71" s="38">
        <f t="shared" si="4"/>
        <v>9466841</v>
      </c>
      <c r="O71" s="38">
        <f>+NOVIEMBRE2021!Q71</f>
        <v>1896681</v>
      </c>
      <c r="P71" s="38">
        <f>P72+P73+P74+P75+P76+P77+P78+P79+P80+P81+P82+P83+P84+P85</f>
        <v>3367509</v>
      </c>
      <c r="Q71" s="38">
        <f t="shared" si="5"/>
        <v>5264190</v>
      </c>
      <c r="R71" s="39">
        <f t="shared" si="0"/>
        <v>3924737</v>
      </c>
      <c r="S71" s="40">
        <f t="shared" si="1"/>
        <v>4202651</v>
      </c>
    </row>
    <row r="72" spans="1:21" ht="15" customHeight="1" x14ac:dyDescent="0.2">
      <c r="A72" s="6" t="s">
        <v>105</v>
      </c>
      <c r="B72" s="59" t="s">
        <v>20</v>
      </c>
      <c r="C72" s="64">
        <v>2586247</v>
      </c>
      <c r="D72" s="37"/>
      <c r="E72" s="38"/>
      <c r="F72" s="38"/>
      <c r="G72" s="38"/>
      <c r="H72" s="64">
        <f t="shared" si="2"/>
        <v>2586247</v>
      </c>
      <c r="I72" s="38">
        <f>+NOVIEMBRE2021!K72</f>
        <v>1939686</v>
      </c>
      <c r="J72" s="38">
        <v>646561</v>
      </c>
      <c r="K72" s="38">
        <f t="shared" si="3"/>
        <v>2586247</v>
      </c>
      <c r="L72" s="38">
        <f>+NOVIEMBRE2021!N72</f>
        <v>1939686</v>
      </c>
      <c r="M72" s="38">
        <v>646561</v>
      </c>
      <c r="N72" s="38">
        <f t="shared" si="4"/>
        <v>2586247</v>
      </c>
      <c r="O72" s="38">
        <f>+NOVIEMBRE2021!Q72</f>
        <v>215521</v>
      </c>
      <c r="P72" s="38"/>
      <c r="Q72" s="38">
        <f t="shared" si="5"/>
        <v>215521</v>
      </c>
      <c r="R72" s="39">
        <f t="shared" si="0"/>
        <v>0</v>
      </c>
      <c r="S72" s="40">
        <f t="shared" si="1"/>
        <v>2370726</v>
      </c>
    </row>
    <row r="73" spans="1:21" ht="15" customHeight="1" x14ac:dyDescent="0.2">
      <c r="A73" s="6" t="s">
        <v>106</v>
      </c>
      <c r="B73" s="59" t="s">
        <v>22</v>
      </c>
      <c r="C73" s="64"/>
      <c r="D73" s="37"/>
      <c r="E73" s="38"/>
      <c r="F73" s="38"/>
      <c r="G73" s="38"/>
      <c r="H73" s="64">
        <f t="shared" si="2"/>
        <v>0</v>
      </c>
      <c r="I73" s="38">
        <f>+NOVIEMBRE2021!K73</f>
        <v>0</v>
      </c>
      <c r="J73" s="38"/>
      <c r="K73" s="38">
        <f t="shared" si="3"/>
        <v>0</v>
      </c>
      <c r="L73" s="38">
        <f>+NOVIEMBRE2021!N73</f>
        <v>0</v>
      </c>
      <c r="M73" s="38"/>
      <c r="N73" s="38">
        <f t="shared" si="4"/>
        <v>0</v>
      </c>
      <c r="O73" s="38">
        <f>+NOVIEMBRE2021!Q73</f>
        <v>0</v>
      </c>
      <c r="P73" s="38"/>
      <c r="Q73" s="38">
        <f t="shared" si="5"/>
        <v>0</v>
      </c>
      <c r="R73" s="39">
        <f t="shared" si="0"/>
        <v>0</v>
      </c>
      <c r="S73" s="40">
        <f t="shared" si="1"/>
        <v>0</v>
      </c>
    </row>
    <row r="74" spans="1:21" ht="15" customHeight="1" x14ac:dyDescent="0.2">
      <c r="A74" s="6" t="s">
        <v>107</v>
      </c>
      <c r="B74" s="59" t="s">
        <v>24</v>
      </c>
      <c r="C74" s="64">
        <v>2458795</v>
      </c>
      <c r="D74" s="37"/>
      <c r="E74" s="38"/>
      <c r="F74" s="38"/>
      <c r="G74" s="38"/>
      <c r="H74" s="64">
        <f t="shared" si="2"/>
        <v>2458795</v>
      </c>
      <c r="I74" s="38">
        <f>+NOVIEMBRE2021!K74</f>
        <v>1443248</v>
      </c>
      <c r="J74" s="38">
        <v>440837</v>
      </c>
      <c r="K74" s="38">
        <f t="shared" si="3"/>
        <v>1884085</v>
      </c>
      <c r="L74" s="38">
        <f>+NOVIEMBRE2021!N74</f>
        <v>1443248</v>
      </c>
      <c r="M74" s="38">
        <v>440837</v>
      </c>
      <c r="N74" s="38">
        <f t="shared" si="4"/>
        <v>1884085</v>
      </c>
      <c r="O74" s="38">
        <f>+NOVIEMBRE2021!Q74</f>
        <v>267681</v>
      </c>
      <c r="P74" s="38"/>
      <c r="Q74" s="38">
        <f t="shared" si="5"/>
        <v>267681</v>
      </c>
      <c r="R74" s="39">
        <f t="shared" si="0"/>
        <v>574710</v>
      </c>
      <c r="S74" s="40">
        <f t="shared" si="1"/>
        <v>1616404</v>
      </c>
    </row>
    <row r="75" spans="1:21" ht="15" customHeight="1" x14ac:dyDescent="0.2">
      <c r="A75" s="6" t="s">
        <v>108</v>
      </c>
      <c r="B75" s="59" t="s">
        <v>109</v>
      </c>
      <c r="C75" s="64"/>
      <c r="D75" s="37"/>
      <c r="E75" s="38"/>
      <c r="F75" s="38"/>
      <c r="G75" s="38"/>
      <c r="H75" s="64">
        <f t="shared" si="2"/>
        <v>0</v>
      </c>
      <c r="I75" s="38">
        <f>+NOVIEMBRE2021!K75</f>
        <v>0</v>
      </c>
      <c r="J75" s="38"/>
      <c r="K75" s="38">
        <f t="shared" si="3"/>
        <v>0</v>
      </c>
      <c r="L75" s="38">
        <f>+NOVIEMBRE2021!N75</f>
        <v>0</v>
      </c>
      <c r="M75" s="38"/>
      <c r="N75" s="38">
        <f t="shared" si="4"/>
        <v>0</v>
      </c>
      <c r="O75" s="38">
        <f>+NOVIEMBRE2021!Q75</f>
        <v>0</v>
      </c>
      <c r="P75" s="38"/>
      <c r="Q75" s="38">
        <f t="shared" si="5"/>
        <v>0</v>
      </c>
      <c r="R75" s="39">
        <f t="shared" si="0"/>
        <v>0</v>
      </c>
      <c r="S75" s="40">
        <f t="shared" si="1"/>
        <v>0</v>
      </c>
    </row>
    <row r="76" spans="1:21" ht="15" customHeight="1" x14ac:dyDescent="0.2">
      <c r="A76" s="6" t="s">
        <v>110</v>
      </c>
      <c r="B76" s="59" t="s">
        <v>28</v>
      </c>
      <c r="C76" s="64">
        <v>315866</v>
      </c>
      <c r="D76" s="37"/>
      <c r="E76" s="38"/>
      <c r="F76" s="38"/>
      <c r="G76" s="38"/>
      <c r="H76" s="64">
        <f t="shared" si="2"/>
        <v>315866</v>
      </c>
      <c r="I76" s="38">
        <f>+NOVIEMBRE2021!K76</f>
        <v>189794</v>
      </c>
      <c r="J76" s="38">
        <v>58779</v>
      </c>
      <c r="K76" s="38">
        <f t="shared" si="3"/>
        <v>248573</v>
      </c>
      <c r="L76" s="38">
        <f>+NOVIEMBRE2021!N76</f>
        <v>189794</v>
      </c>
      <c r="M76" s="38">
        <v>58779</v>
      </c>
      <c r="N76" s="38">
        <f t="shared" si="4"/>
        <v>248573</v>
      </c>
      <c r="O76" s="38">
        <f>+NOVIEMBRE2021!Q76</f>
        <v>33052</v>
      </c>
      <c r="P76" s="38"/>
      <c r="Q76" s="38">
        <f t="shared" si="5"/>
        <v>33052</v>
      </c>
      <c r="R76" s="39">
        <f t="shared" ref="R76:R141" si="10">+H76-K76</f>
        <v>67293</v>
      </c>
      <c r="S76" s="40">
        <f t="shared" ref="S76:S141" si="11">+N76-Q76</f>
        <v>215521</v>
      </c>
    </row>
    <row r="77" spans="1:21" ht="15" customHeight="1" x14ac:dyDescent="0.2">
      <c r="A77" s="6" t="s">
        <v>111</v>
      </c>
      <c r="B77" s="59" t="s">
        <v>30</v>
      </c>
      <c r="C77" s="64">
        <v>695434</v>
      </c>
      <c r="D77" s="37"/>
      <c r="E77" s="38"/>
      <c r="F77" s="38"/>
      <c r="G77" s="38"/>
      <c r="H77" s="64">
        <f t="shared" ref="H77:H142" si="12">+C77+D77+E77-F77-G77</f>
        <v>695434</v>
      </c>
      <c r="I77" s="38">
        <f>+NOVIEMBRE2021!K77</f>
        <v>463623</v>
      </c>
      <c r="J77" s="38"/>
      <c r="K77" s="38">
        <f t="shared" ref="K77:K142" si="13">+I77+J77</f>
        <v>463623</v>
      </c>
      <c r="L77" s="38">
        <f>+NOVIEMBRE2021!N77</f>
        <v>463623</v>
      </c>
      <c r="M77" s="38"/>
      <c r="N77" s="38">
        <f t="shared" ref="N77:N142" si="14">+L77+M77</f>
        <v>463623</v>
      </c>
      <c r="O77" s="38">
        <f>+NOVIEMBRE2021!Q77</f>
        <v>463623</v>
      </c>
      <c r="P77" s="38"/>
      <c r="Q77" s="38">
        <f t="shared" ref="Q77:Q142" si="15">+O77+P77</f>
        <v>463623</v>
      </c>
      <c r="R77" s="39">
        <f t="shared" si="10"/>
        <v>231811</v>
      </c>
      <c r="S77" s="40">
        <f t="shared" si="11"/>
        <v>0</v>
      </c>
    </row>
    <row r="78" spans="1:21" ht="15" customHeight="1" x14ac:dyDescent="0.2">
      <c r="A78" s="6" t="s">
        <v>112</v>
      </c>
      <c r="B78" s="59" t="s">
        <v>32</v>
      </c>
      <c r="C78" s="64">
        <v>5180420</v>
      </c>
      <c r="D78" s="37"/>
      <c r="E78" s="38"/>
      <c r="F78" s="38"/>
      <c r="G78" s="38"/>
      <c r="H78" s="64">
        <f t="shared" si="12"/>
        <v>5180420</v>
      </c>
      <c r="I78" s="38">
        <f>+NOVIEMBRE2021!K78</f>
        <v>3006765</v>
      </c>
      <c r="J78" s="38">
        <v>918412</v>
      </c>
      <c r="K78" s="38">
        <f t="shared" si="13"/>
        <v>3925177</v>
      </c>
      <c r="L78" s="38">
        <f>+NOVIEMBRE2021!N78</f>
        <v>3006765</v>
      </c>
      <c r="M78" s="38">
        <v>918412</v>
      </c>
      <c r="N78" s="38">
        <f t="shared" si="14"/>
        <v>3925177</v>
      </c>
      <c r="O78" s="38">
        <f>+NOVIEMBRE2021!Q78</f>
        <v>557668</v>
      </c>
      <c r="P78" s="38">
        <v>3367509</v>
      </c>
      <c r="Q78" s="38">
        <f t="shared" si="15"/>
        <v>3925177</v>
      </c>
      <c r="R78" s="39">
        <f t="shared" si="10"/>
        <v>1255243</v>
      </c>
      <c r="S78" s="40">
        <f t="shared" si="11"/>
        <v>0</v>
      </c>
    </row>
    <row r="79" spans="1:21" ht="15" customHeight="1" x14ac:dyDescent="0.2">
      <c r="A79" s="6" t="s">
        <v>113</v>
      </c>
      <c r="B79" s="59" t="s">
        <v>34</v>
      </c>
      <c r="C79" s="64"/>
      <c r="D79" s="37"/>
      <c r="E79" s="38"/>
      <c r="F79" s="38"/>
      <c r="G79" s="38"/>
      <c r="H79" s="64">
        <f t="shared" si="12"/>
        <v>0</v>
      </c>
      <c r="I79" s="38">
        <f>+NOVIEMBRE2021!K79</f>
        <v>0</v>
      </c>
      <c r="J79" s="38"/>
      <c r="K79" s="38">
        <f t="shared" si="13"/>
        <v>0</v>
      </c>
      <c r="L79" s="38">
        <f>+NOVIEMBRE2021!N79</f>
        <v>0</v>
      </c>
      <c r="M79" s="38"/>
      <c r="N79" s="38">
        <f t="shared" si="14"/>
        <v>0</v>
      </c>
      <c r="O79" s="38">
        <f>+NOVIEMBRE2021!Q79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114</v>
      </c>
      <c r="B80" s="59" t="s">
        <v>36</v>
      </c>
      <c r="C80" s="64">
        <v>877368</v>
      </c>
      <c r="D80" s="37"/>
      <c r="E80" s="38"/>
      <c r="F80" s="38"/>
      <c r="G80" s="38"/>
      <c r="H80" s="64">
        <f t="shared" si="12"/>
        <v>877368</v>
      </c>
      <c r="I80" s="38">
        <f>+NOVIEMBRE2021!K80</f>
        <v>146228</v>
      </c>
      <c r="J80" s="38"/>
      <c r="K80" s="38">
        <f t="shared" si="13"/>
        <v>146228</v>
      </c>
      <c r="L80" s="38">
        <f>+NOVIEMBRE2021!N80</f>
        <v>146228</v>
      </c>
      <c r="M80" s="38"/>
      <c r="N80" s="38">
        <f t="shared" si="14"/>
        <v>146228</v>
      </c>
      <c r="O80" s="38">
        <f>+NOVIEMBRE2021!Q80</f>
        <v>146228</v>
      </c>
      <c r="P80" s="38"/>
      <c r="Q80" s="38">
        <f t="shared" si="15"/>
        <v>146228</v>
      </c>
      <c r="R80" s="39">
        <f t="shared" si="10"/>
        <v>731140</v>
      </c>
      <c r="S80" s="40">
        <f t="shared" si="11"/>
        <v>0</v>
      </c>
    </row>
    <row r="81" spans="1:21" ht="15" customHeight="1" x14ac:dyDescent="0.2">
      <c r="A81" s="6" t="s">
        <v>115</v>
      </c>
      <c r="B81" s="59" t="s">
        <v>38</v>
      </c>
      <c r="C81" s="64">
        <v>1277448</v>
      </c>
      <c r="D81" s="37"/>
      <c r="E81" s="38"/>
      <c r="F81" s="38"/>
      <c r="G81" s="38"/>
      <c r="H81" s="64">
        <f t="shared" si="12"/>
        <v>1277448</v>
      </c>
      <c r="I81" s="38">
        <f>+NOVIEMBRE2021!K81</f>
        <v>212908</v>
      </c>
      <c r="J81" s="38"/>
      <c r="K81" s="38">
        <f t="shared" si="13"/>
        <v>212908</v>
      </c>
      <c r="L81" s="38">
        <f>+NOVIEMBRE2021!N81</f>
        <v>212908</v>
      </c>
      <c r="M81" s="38"/>
      <c r="N81" s="38">
        <f t="shared" si="14"/>
        <v>212908</v>
      </c>
      <c r="O81" s="38">
        <f>+NOVIEMBRE2021!Q81</f>
        <v>212908</v>
      </c>
      <c r="P81" s="38"/>
      <c r="Q81" s="38">
        <f t="shared" si="15"/>
        <v>212908</v>
      </c>
      <c r="R81" s="39">
        <f t="shared" si="10"/>
        <v>1064540</v>
      </c>
      <c r="S81" s="40">
        <f t="shared" si="11"/>
        <v>0</v>
      </c>
    </row>
    <row r="82" spans="1:21" ht="15" customHeight="1" x14ac:dyDescent="0.2">
      <c r="A82" s="6" t="s">
        <v>116</v>
      </c>
      <c r="B82" s="59" t="s">
        <v>40</v>
      </c>
      <c r="C82" s="64"/>
      <c r="D82" s="37"/>
      <c r="E82" s="38"/>
      <c r="F82" s="38"/>
      <c r="G82" s="38"/>
      <c r="H82" s="64">
        <f t="shared" si="12"/>
        <v>0</v>
      </c>
      <c r="I82" s="38">
        <f>+NOVIEMBRE2021!K82</f>
        <v>0</v>
      </c>
      <c r="J82" s="38"/>
      <c r="K82" s="38">
        <f t="shared" si="13"/>
        <v>0</v>
      </c>
      <c r="L82" s="38">
        <f>+NOVIEMBRE2021!N82</f>
        <v>0</v>
      </c>
      <c r="M82" s="38"/>
      <c r="N82" s="38">
        <f t="shared" si="14"/>
        <v>0</v>
      </c>
      <c r="O82" s="38">
        <f>+NOVIEMBRE2021!Q82</f>
        <v>0</v>
      </c>
      <c r="P82" s="38"/>
      <c r="Q82" s="38">
        <f t="shared" si="15"/>
        <v>0</v>
      </c>
      <c r="R82" s="39">
        <f t="shared" si="10"/>
        <v>0</v>
      </c>
      <c r="S82" s="40">
        <f t="shared" si="11"/>
        <v>0</v>
      </c>
    </row>
    <row r="83" spans="1:21" ht="15" customHeight="1" x14ac:dyDescent="0.2">
      <c r="A83" s="6" t="s">
        <v>117</v>
      </c>
      <c r="B83" s="59" t="s">
        <v>42</v>
      </c>
      <c r="C83" s="64"/>
      <c r="D83" s="37"/>
      <c r="E83" s="38"/>
      <c r="F83" s="38"/>
      <c r="G83" s="38"/>
      <c r="H83" s="64">
        <f t="shared" si="12"/>
        <v>0</v>
      </c>
      <c r="I83" s="38">
        <f>+NOVIEMBRE2021!K83</f>
        <v>0</v>
      </c>
      <c r="J83" s="38"/>
      <c r="K83" s="38">
        <f t="shared" si="13"/>
        <v>0</v>
      </c>
      <c r="L83" s="38">
        <f>+NOVIEMBRE2021!N83</f>
        <v>0</v>
      </c>
      <c r="M83" s="38"/>
      <c r="N83" s="38">
        <f t="shared" si="14"/>
        <v>0</v>
      </c>
      <c r="O83" s="38">
        <f>+NOVIEMBRE2021!Q83</f>
        <v>0</v>
      </c>
      <c r="P83" s="38"/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118</v>
      </c>
      <c r="B84" s="59" t="s">
        <v>44</v>
      </c>
      <c r="C84" s="64"/>
      <c r="D84" s="37"/>
      <c r="E84" s="38"/>
      <c r="F84" s="38"/>
      <c r="G84" s="38"/>
      <c r="H84" s="64">
        <f t="shared" si="12"/>
        <v>0</v>
      </c>
      <c r="I84" s="38">
        <f>+NOVIEMBRE2021!K84</f>
        <v>0</v>
      </c>
      <c r="J84" s="38"/>
      <c r="K84" s="38">
        <f t="shared" si="13"/>
        <v>0</v>
      </c>
      <c r="L84" s="38">
        <f>+NOVIEMBRE2021!N84</f>
        <v>0</v>
      </c>
      <c r="M84" s="38"/>
      <c r="N84" s="38">
        <f t="shared" si="14"/>
        <v>0</v>
      </c>
      <c r="O84" s="38">
        <f>+NOVIEMBRE2021!Q84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119</v>
      </c>
      <c r="B85" s="59" t="s">
        <v>1</v>
      </c>
      <c r="C85" s="64">
        <f>C86</f>
        <v>0</v>
      </c>
      <c r="D85" s="37">
        <f>D86</f>
        <v>0</v>
      </c>
      <c r="E85" s="38">
        <f>E86</f>
        <v>0</v>
      </c>
      <c r="F85" s="38">
        <f>F86</f>
        <v>0</v>
      </c>
      <c r="G85" s="38">
        <f>G86</f>
        <v>0</v>
      </c>
      <c r="H85" s="64">
        <f t="shared" si="12"/>
        <v>0</v>
      </c>
      <c r="I85" s="38">
        <f>+NOVIEMBRE2021!K85</f>
        <v>0</v>
      </c>
      <c r="J85" s="38">
        <f>J86</f>
        <v>0</v>
      </c>
      <c r="K85" s="38">
        <f t="shared" si="13"/>
        <v>0</v>
      </c>
      <c r="L85" s="38">
        <f>+NOVIEMBRE2021!N85</f>
        <v>0</v>
      </c>
      <c r="M85" s="38">
        <f>M86</f>
        <v>0</v>
      </c>
      <c r="N85" s="38">
        <f t="shared" si="14"/>
        <v>0</v>
      </c>
      <c r="O85" s="38">
        <f>+NOVIEMBRE2021!Q85</f>
        <v>0</v>
      </c>
      <c r="P85" s="38">
        <f>P86</f>
        <v>0</v>
      </c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120</v>
      </c>
      <c r="B86" s="59" t="s">
        <v>47</v>
      </c>
      <c r="C86" s="64"/>
      <c r="D86" s="37"/>
      <c r="E86" s="38"/>
      <c r="F86" s="38"/>
      <c r="G86" s="38"/>
      <c r="H86" s="64">
        <f t="shared" si="12"/>
        <v>0</v>
      </c>
      <c r="I86" s="38">
        <f>+NOVIEMBRE2021!K86</f>
        <v>0</v>
      </c>
      <c r="J86" s="38"/>
      <c r="K86" s="38">
        <f t="shared" si="13"/>
        <v>0</v>
      </c>
      <c r="L86" s="38">
        <f>+NOVIEMBRE2021!N86</f>
        <v>0</v>
      </c>
      <c r="M86" s="38"/>
      <c r="N86" s="38">
        <f t="shared" si="14"/>
        <v>0</v>
      </c>
      <c r="O86" s="38">
        <f>+NOVIEMBRE2021!Q86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s="33" customFormat="1" ht="15" customHeight="1" x14ac:dyDescent="0.2">
      <c r="A87" s="5" t="s">
        <v>121</v>
      </c>
      <c r="B87" s="58" t="s">
        <v>49</v>
      </c>
      <c r="C87" s="65">
        <f>SUM(C88:C90)</f>
        <v>463716000</v>
      </c>
      <c r="D87" s="34">
        <f>SUM(D88:D90)</f>
        <v>385084985.75999999</v>
      </c>
      <c r="E87" s="29">
        <f>SUM(E88:E90)</f>
        <v>25604000</v>
      </c>
      <c r="F87" s="29">
        <f>SUM(F88:F90)</f>
        <v>0</v>
      </c>
      <c r="G87" s="29">
        <f>SUM(G88:G90)</f>
        <v>40817550</v>
      </c>
      <c r="H87" s="65">
        <f t="shared" si="12"/>
        <v>833587435.75999999</v>
      </c>
      <c r="I87" s="29">
        <f>+NOVIEMBRE2021!K87</f>
        <v>819774346</v>
      </c>
      <c r="J87" s="29">
        <f>SUM(J88:J90)</f>
        <v>301260</v>
      </c>
      <c r="K87" s="29">
        <f t="shared" si="13"/>
        <v>820075606</v>
      </c>
      <c r="L87" s="29">
        <f>+NOVIEMBRE2021!N87</f>
        <v>685865176</v>
      </c>
      <c r="M87" s="29">
        <f>SUM(M88:M90)</f>
        <v>134210430</v>
      </c>
      <c r="N87" s="29">
        <f t="shared" si="14"/>
        <v>820075606</v>
      </c>
      <c r="O87" s="29">
        <f>+NOVIEMBRE2021!Q87</f>
        <v>681715176</v>
      </c>
      <c r="P87" s="29">
        <f>SUM(P88:P90)</f>
        <v>126150986</v>
      </c>
      <c r="Q87" s="29">
        <f t="shared" si="15"/>
        <v>807866162</v>
      </c>
      <c r="R87" s="35">
        <f t="shared" si="10"/>
        <v>13511829.75999999</v>
      </c>
      <c r="S87" s="36">
        <f t="shared" si="11"/>
        <v>12209444</v>
      </c>
      <c r="T87" s="70"/>
      <c r="U87" s="70"/>
    </row>
    <row r="88" spans="1:21" ht="15" customHeight="1" x14ac:dyDescent="0.2">
      <c r="A88" s="6" t="s">
        <v>122</v>
      </c>
      <c r="B88" s="59" t="s">
        <v>51</v>
      </c>
      <c r="C88" s="64"/>
      <c r="D88" s="37"/>
      <c r="E88" s="38"/>
      <c r="F88" s="38"/>
      <c r="G88" s="38"/>
      <c r="H88" s="64">
        <f t="shared" si="12"/>
        <v>0</v>
      </c>
      <c r="I88" s="38">
        <f>+NOVIEMBRE2021!K88</f>
        <v>0</v>
      </c>
      <c r="J88" s="38"/>
      <c r="K88" s="38">
        <f t="shared" si="13"/>
        <v>0</v>
      </c>
      <c r="L88" s="38">
        <f>+NOVIEMBRE2021!N88</f>
        <v>0</v>
      </c>
      <c r="M88" s="38"/>
      <c r="N88" s="38">
        <f t="shared" si="14"/>
        <v>0</v>
      </c>
      <c r="O88" s="38">
        <f>+NOVIEMBRE2021!Q88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15" customHeight="1" x14ac:dyDescent="0.2">
      <c r="A89" s="6" t="s">
        <v>123</v>
      </c>
      <c r="B89" s="59" t="s">
        <v>53</v>
      </c>
      <c r="C89" s="64">
        <v>199716000</v>
      </c>
      <c r="D89" s="37">
        <f>17313724.76+56930261+54111000+56730000</f>
        <v>185084985.75999999</v>
      </c>
      <c r="E89" s="38">
        <v>25604000</v>
      </c>
      <c r="F89" s="38"/>
      <c r="G89" s="38">
        <f>5000000+17024000+15653550</f>
        <v>37677550</v>
      </c>
      <c r="H89" s="64">
        <f t="shared" si="12"/>
        <v>372727435.75999999</v>
      </c>
      <c r="I89" s="38">
        <f>+NOVIEMBRE2021!K89</f>
        <v>362109346</v>
      </c>
      <c r="J89" s="38">
        <v>2067000</v>
      </c>
      <c r="K89" s="38">
        <f t="shared" si="13"/>
        <v>364176346</v>
      </c>
      <c r="L89" s="38">
        <f>+NOVIEMBRE2021!N89</f>
        <v>313300376</v>
      </c>
      <c r="M89" s="38">
        <f>47116526+3759444</f>
        <v>50875970</v>
      </c>
      <c r="N89" s="38">
        <f t="shared" si="14"/>
        <v>364176346</v>
      </c>
      <c r="O89" s="38">
        <f>+NOVIEMBRE2021!Q89</f>
        <v>310850376</v>
      </c>
      <c r="P89" s="38">
        <v>47116526</v>
      </c>
      <c r="Q89" s="38">
        <f t="shared" si="15"/>
        <v>357966902</v>
      </c>
      <c r="R89" s="39">
        <f t="shared" si="10"/>
        <v>8551089.7599999905</v>
      </c>
      <c r="S89" s="40">
        <f t="shared" si="11"/>
        <v>6209444</v>
      </c>
      <c r="U89" s="53">
        <f>+K89-N89</f>
        <v>0</v>
      </c>
    </row>
    <row r="90" spans="1:21" ht="15" customHeight="1" x14ac:dyDescent="0.2">
      <c r="A90" s="6" t="s">
        <v>124</v>
      </c>
      <c r="B90" s="59" t="s">
        <v>55</v>
      </c>
      <c r="C90" s="64">
        <v>264000000</v>
      </c>
      <c r="D90" s="37">
        <f>10000000+50000000+90000000+50000000</f>
        <v>200000000</v>
      </c>
      <c r="E90" s="38"/>
      <c r="F90" s="38"/>
      <c r="G90" s="38">
        <v>3140000</v>
      </c>
      <c r="H90" s="64">
        <f t="shared" si="12"/>
        <v>460860000</v>
      </c>
      <c r="I90" s="38">
        <f>+NOVIEMBRE2021!K90</f>
        <v>457665000</v>
      </c>
      <c r="J90" s="38">
        <v>-1765740</v>
      </c>
      <c r="K90" s="38">
        <f t="shared" si="13"/>
        <v>455899260</v>
      </c>
      <c r="L90" s="38">
        <f>+NOVIEMBRE2021!N90</f>
        <v>372564800</v>
      </c>
      <c r="M90" s="38">
        <f>79034460+4300000</f>
        <v>83334460</v>
      </c>
      <c r="N90" s="38">
        <f t="shared" si="14"/>
        <v>455899260</v>
      </c>
      <c r="O90" s="38">
        <f>+NOVIEMBRE2021!Q90</f>
        <v>370864800</v>
      </c>
      <c r="P90" s="38">
        <v>79034460</v>
      </c>
      <c r="Q90" s="38">
        <f t="shared" si="15"/>
        <v>449899260</v>
      </c>
      <c r="R90" s="39">
        <f t="shared" si="10"/>
        <v>4960740</v>
      </c>
      <c r="S90" s="40">
        <f t="shared" si="11"/>
        <v>6000000</v>
      </c>
      <c r="U90" s="53">
        <f>+K90-N90</f>
        <v>0</v>
      </c>
    </row>
    <row r="91" spans="1:21" s="33" customFormat="1" ht="15" customHeight="1" x14ac:dyDescent="0.2">
      <c r="A91" s="5" t="s">
        <v>125</v>
      </c>
      <c r="B91" s="58" t="s">
        <v>57</v>
      </c>
      <c r="C91" s="65">
        <f>+C92+C98</f>
        <v>10686308</v>
      </c>
      <c r="D91" s="34">
        <f>+D92+D98</f>
        <v>0</v>
      </c>
      <c r="E91" s="29">
        <f>+E92+E98</f>
        <v>0</v>
      </c>
      <c r="F91" s="29">
        <f>+F92+F98</f>
        <v>0</v>
      </c>
      <c r="G91" s="29">
        <f>+G92+G98</f>
        <v>3941962</v>
      </c>
      <c r="H91" s="65">
        <f t="shared" si="12"/>
        <v>6744346</v>
      </c>
      <c r="I91" s="29">
        <f>+NOVIEMBRE2021!K91</f>
        <v>5749421</v>
      </c>
      <c r="J91" s="29">
        <f>+J92+J98</f>
        <v>440930</v>
      </c>
      <c r="K91" s="29">
        <f t="shared" si="13"/>
        <v>6190351</v>
      </c>
      <c r="L91" s="29">
        <f>+NOVIEMBRE2021!N91</f>
        <v>5749421</v>
      </c>
      <c r="M91" s="29">
        <f>+M92+M98</f>
        <v>440930</v>
      </c>
      <c r="N91" s="29">
        <f t="shared" si="14"/>
        <v>6190351</v>
      </c>
      <c r="O91" s="29">
        <f>+NOVIEMBRE2021!Q91</f>
        <v>5308491</v>
      </c>
      <c r="P91" s="29">
        <f>+P92+P98</f>
        <v>881860</v>
      </c>
      <c r="Q91" s="29">
        <f t="shared" si="15"/>
        <v>6190351</v>
      </c>
      <c r="R91" s="35">
        <f t="shared" si="10"/>
        <v>553995</v>
      </c>
      <c r="S91" s="36">
        <f t="shared" si="11"/>
        <v>0</v>
      </c>
      <c r="T91" s="70"/>
      <c r="U91" s="70"/>
    </row>
    <row r="92" spans="1:21" ht="38.25" customHeight="1" x14ac:dyDescent="0.2">
      <c r="A92" s="6" t="s">
        <v>126</v>
      </c>
      <c r="B92" s="60" t="s">
        <v>59</v>
      </c>
      <c r="C92" s="64">
        <f>SUM(C93:C97)</f>
        <v>0</v>
      </c>
      <c r="D92" s="37">
        <f>SUM(D93:D97)</f>
        <v>0</v>
      </c>
      <c r="E92" s="38">
        <f>SUM(E93:E97)</f>
        <v>0</v>
      </c>
      <c r="F92" s="38">
        <f>SUM(F93:F97)</f>
        <v>0</v>
      </c>
      <c r="G92" s="38">
        <f>SUM(G93:G97)</f>
        <v>0</v>
      </c>
      <c r="H92" s="64">
        <f t="shared" si="12"/>
        <v>0</v>
      </c>
      <c r="I92" s="38">
        <f>+NOVIEMBRE2021!K92</f>
        <v>0</v>
      </c>
      <c r="J92" s="38">
        <f>SUM(J93:J97)</f>
        <v>0</v>
      </c>
      <c r="K92" s="38">
        <f t="shared" si="13"/>
        <v>0</v>
      </c>
      <c r="L92" s="38">
        <f>+NOVIEMBRE2021!N92</f>
        <v>0</v>
      </c>
      <c r="M92" s="38">
        <f>SUM(M93:M97)</f>
        <v>0</v>
      </c>
      <c r="N92" s="38">
        <f t="shared" si="14"/>
        <v>0</v>
      </c>
      <c r="O92" s="38">
        <f>+NOVIEMBRE2021!Q92</f>
        <v>0</v>
      </c>
      <c r="P92" s="38">
        <f>SUM(P93:P97)</f>
        <v>0</v>
      </c>
      <c r="Q92" s="38">
        <f t="shared" si="15"/>
        <v>0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127</v>
      </c>
      <c r="B93" s="59" t="s">
        <v>128</v>
      </c>
      <c r="C93" s="64"/>
      <c r="D93" s="37"/>
      <c r="E93" s="38"/>
      <c r="F93" s="38"/>
      <c r="G93" s="38"/>
      <c r="H93" s="64">
        <f t="shared" si="12"/>
        <v>0</v>
      </c>
      <c r="I93" s="38">
        <f>+NOVIEMBRE2021!K93</f>
        <v>0</v>
      </c>
      <c r="J93" s="38"/>
      <c r="K93" s="38">
        <f t="shared" si="13"/>
        <v>0</v>
      </c>
      <c r="L93" s="38">
        <f>+NOVIEMBRE2021!N93</f>
        <v>0</v>
      </c>
      <c r="M93" s="38"/>
      <c r="N93" s="38">
        <f t="shared" si="14"/>
        <v>0</v>
      </c>
      <c r="O93" s="38">
        <f>+NOVIEMBRE2021!Q93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129</v>
      </c>
      <c r="B94" s="59" t="s">
        <v>130</v>
      </c>
      <c r="C94" s="64"/>
      <c r="D94" s="37"/>
      <c r="E94" s="38"/>
      <c r="F94" s="38"/>
      <c r="G94" s="38"/>
      <c r="H94" s="64">
        <f t="shared" si="12"/>
        <v>0</v>
      </c>
      <c r="I94" s="38">
        <f>+NOVIEMBRE2021!K94</f>
        <v>0</v>
      </c>
      <c r="J94" s="38"/>
      <c r="K94" s="38">
        <f t="shared" si="13"/>
        <v>0</v>
      </c>
      <c r="L94" s="38">
        <f>+NOVIEMBRE2021!N94</f>
        <v>0</v>
      </c>
      <c r="M94" s="38"/>
      <c r="N94" s="38">
        <f t="shared" si="14"/>
        <v>0</v>
      </c>
      <c r="O94" s="38">
        <f>+NOVIEMBRE2021!Q94</f>
        <v>0</v>
      </c>
      <c r="P94" s="38"/>
      <c r="Q94" s="38">
        <f t="shared" si="15"/>
        <v>0</v>
      </c>
      <c r="R94" s="39">
        <f t="shared" si="10"/>
        <v>0</v>
      </c>
      <c r="S94" s="40">
        <f t="shared" si="11"/>
        <v>0</v>
      </c>
    </row>
    <row r="95" spans="1:21" ht="15" customHeight="1" x14ac:dyDescent="0.2">
      <c r="A95" s="6" t="s">
        <v>131</v>
      </c>
      <c r="B95" s="59" t="s">
        <v>132</v>
      </c>
      <c r="C95" s="64"/>
      <c r="D95" s="37"/>
      <c r="E95" s="38"/>
      <c r="F95" s="38"/>
      <c r="G95" s="38"/>
      <c r="H95" s="64">
        <f>+C95+D95+E95-F95-G95</f>
        <v>0</v>
      </c>
      <c r="I95" s="38">
        <f>+NOVIEMBRE2021!K95</f>
        <v>0</v>
      </c>
      <c r="J95" s="38"/>
      <c r="K95" s="38">
        <f t="shared" si="13"/>
        <v>0</v>
      </c>
      <c r="L95" s="38">
        <f>+NOVIEMBRE2021!N95</f>
        <v>0</v>
      </c>
      <c r="M95" s="38"/>
      <c r="N95" s="38">
        <f t="shared" si="14"/>
        <v>0</v>
      </c>
      <c r="O95" s="38">
        <f>+NOVIEMBRE2021!Q95</f>
        <v>0</v>
      </c>
      <c r="P95" s="38"/>
      <c r="Q95" s="38">
        <f t="shared" si="15"/>
        <v>0</v>
      </c>
      <c r="R95" s="39">
        <f t="shared" si="10"/>
        <v>0</v>
      </c>
      <c r="S95" s="40">
        <f t="shared" si="11"/>
        <v>0</v>
      </c>
    </row>
    <row r="96" spans="1:21" ht="15" customHeight="1" x14ac:dyDescent="0.2">
      <c r="A96" s="6" t="s">
        <v>133</v>
      </c>
      <c r="B96" s="59" t="s">
        <v>134</v>
      </c>
      <c r="C96" s="64"/>
      <c r="D96" s="37"/>
      <c r="E96" s="38"/>
      <c r="F96" s="38"/>
      <c r="G96" s="38"/>
      <c r="H96" s="64">
        <f t="shared" si="12"/>
        <v>0</v>
      </c>
      <c r="I96" s="38">
        <f>+NOVIEMBRE2021!K96</f>
        <v>0</v>
      </c>
      <c r="J96" s="38"/>
      <c r="K96" s="38">
        <f t="shared" si="13"/>
        <v>0</v>
      </c>
      <c r="L96" s="38">
        <f>+NOVIEMBRE2021!N96</f>
        <v>0</v>
      </c>
      <c r="M96" s="38"/>
      <c r="N96" s="38">
        <f t="shared" si="14"/>
        <v>0</v>
      </c>
      <c r="O96" s="38">
        <f>+NOVIEMBRE2021!Q96</f>
        <v>0</v>
      </c>
      <c r="P96" s="38"/>
      <c r="Q96" s="38">
        <f t="shared" si="15"/>
        <v>0</v>
      </c>
      <c r="R96" s="39">
        <f t="shared" si="10"/>
        <v>0</v>
      </c>
      <c r="S96" s="40">
        <f t="shared" si="11"/>
        <v>0</v>
      </c>
    </row>
    <row r="97" spans="1:21" ht="15" customHeight="1" x14ac:dyDescent="0.2">
      <c r="A97" s="6" t="s">
        <v>135</v>
      </c>
      <c r="B97" s="59" t="s">
        <v>136</v>
      </c>
      <c r="C97" s="64"/>
      <c r="D97" s="37"/>
      <c r="E97" s="38"/>
      <c r="F97" s="38"/>
      <c r="G97" s="38"/>
      <c r="H97" s="64">
        <f t="shared" si="12"/>
        <v>0</v>
      </c>
      <c r="I97" s="38">
        <f>+NOVIEMBRE2021!K97</f>
        <v>0</v>
      </c>
      <c r="J97" s="38"/>
      <c r="K97" s="38">
        <f t="shared" si="13"/>
        <v>0</v>
      </c>
      <c r="L97" s="38">
        <f>+NOVIEMBRE2021!N97</f>
        <v>0</v>
      </c>
      <c r="M97" s="38"/>
      <c r="N97" s="38">
        <f t="shared" si="14"/>
        <v>0</v>
      </c>
      <c r="O97" s="38">
        <f>+NOVIEMBRE2021!Q97</f>
        <v>0</v>
      </c>
      <c r="P97" s="38"/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20.25" customHeight="1" x14ac:dyDescent="0.2">
      <c r="A98" s="6" t="s">
        <v>137</v>
      </c>
      <c r="B98" s="61" t="s">
        <v>69</v>
      </c>
      <c r="C98" s="64">
        <f>SUM(C99:C104)</f>
        <v>10686308</v>
      </c>
      <c r="D98" s="37">
        <f>SUM(D99:D104)</f>
        <v>0</v>
      </c>
      <c r="E98" s="37">
        <f t="shared" ref="E98:G98" si="16">SUM(E99:E104)</f>
        <v>0</v>
      </c>
      <c r="F98" s="37">
        <f t="shared" si="16"/>
        <v>0</v>
      </c>
      <c r="G98" s="37">
        <f t="shared" si="16"/>
        <v>3941962</v>
      </c>
      <c r="H98" s="64">
        <f t="shared" si="12"/>
        <v>6744346</v>
      </c>
      <c r="I98" s="38">
        <f>+NOVIEMBRE2021!K98</f>
        <v>5749421</v>
      </c>
      <c r="J98" s="37">
        <f>SUM(J99:J104)</f>
        <v>440930</v>
      </c>
      <c r="K98" s="38">
        <f t="shared" si="13"/>
        <v>6190351</v>
      </c>
      <c r="L98" s="38">
        <f>+NOVIEMBRE2021!N98</f>
        <v>5749421</v>
      </c>
      <c r="M98" s="37">
        <f>SUM(M99:M104)</f>
        <v>440930</v>
      </c>
      <c r="N98" s="38">
        <f t="shared" si="14"/>
        <v>6190351</v>
      </c>
      <c r="O98" s="38">
        <f>+NOVIEMBRE2021!Q98</f>
        <v>5308491</v>
      </c>
      <c r="P98" s="37">
        <f>SUM(P99:P104)</f>
        <v>881860</v>
      </c>
      <c r="Q98" s="38">
        <f t="shared" si="15"/>
        <v>6190351</v>
      </c>
      <c r="R98" s="39">
        <f t="shared" si="10"/>
        <v>553995</v>
      </c>
      <c r="S98" s="40">
        <f t="shared" si="11"/>
        <v>0</v>
      </c>
    </row>
    <row r="99" spans="1:21" ht="15" customHeight="1" x14ac:dyDescent="0.2">
      <c r="A99" s="6" t="s">
        <v>138</v>
      </c>
      <c r="B99" s="59" t="s">
        <v>128</v>
      </c>
      <c r="C99" s="64">
        <v>4834560</v>
      </c>
      <c r="D99" s="37"/>
      <c r="E99" s="38"/>
      <c r="F99" s="38"/>
      <c r="G99" s="38">
        <v>1030500</v>
      </c>
      <c r="H99" s="64">
        <f t="shared" si="12"/>
        <v>3804060</v>
      </c>
      <c r="I99" s="38">
        <f>+NOVIEMBRE2021!K99</f>
        <v>3504230</v>
      </c>
      <c r="J99" s="38">
        <v>299830</v>
      </c>
      <c r="K99" s="38">
        <f t="shared" si="13"/>
        <v>3804060</v>
      </c>
      <c r="L99" s="38">
        <f>+NOVIEMBRE2021!N99</f>
        <v>3504230</v>
      </c>
      <c r="M99" s="38">
        <v>299830</v>
      </c>
      <c r="N99" s="38">
        <f t="shared" si="14"/>
        <v>3804060</v>
      </c>
      <c r="O99" s="38">
        <f>+NOVIEMBRE2021!Q99</f>
        <v>3204400</v>
      </c>
      <c r="P99" s="38">
        <v>599660</v>
      </c>
      <c r="Q99" s="38">
        <f t="shared" si="15"/>
        <v>3804060</v>
      </c>
      <c r="R99" s="39">
        <f t="shared" si="10"/>
        <v>0</v>
      </c>
      <c r="S99" s="40">
        <f t="shared" si="11"/>
        <v>0</v>
      </c>
    </row>
    <row r="100" spans="1:21" ht="15" customHeight="1" x14ac:dyDescent="0.2">
      <c r="A100" s="6" t="s">
        <v>139</v>
      </c>
      <c r="B100" s="59" t="s">
        <v>130</v>
      </c>
      <c r="C100" s="64">
        <v>1745400</v>
      </c>
      <c r="D100" s="37"/>
      <c r="E100" s="38"/>
      <c r="F100" s="38"/>
      <c r="G100" s="38">
        <v>1454500</v>
      </c>
      <c r="H100" s="64">
        <f t="shared" si="12"/>
        <v>290900</v>
      </c>
      <c r="I100" s="38">
        <f>+NOVIEMBRE2021!K100</f>
        <v>290900</v>
      </c>
      <c r="J100" s="38"/>
      <c r="K100" s="38">
        <f t="shared" si="13"/>
        <v>290900</v>
      </c>
      <c r="L100" s="38">
        <f>+NOVIEMBRE2021!N100</f>
        <v>290900</v>
      </c>
      <c r="M100" s="38"/>
      <c r="N100" s="38">
        <f t="shared" si="14"/>
        <v>290900</v>
      </c>
      <c r="O100" s="38">
        <f>+NOVIEMBRE2021!Q100</f>
        <v>290900</v>
      </c>
      <c r="P100" s="38"/>
      <c r="Q100" s="38">
        <f t="shared" si="15"/>
        <v>290900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140</v>
      </c>
      <c r="B101" s="59" t="s">
        <v>132</v>
      </c>
      <c r="C101" s="64">
        <v>1634954</v>
      </c>
      <c r="D101" s="37"/>
      <c r="E101" s="38"/>
      <c r="F101" s="38"/>
      <c r="G101" s="38">
        <v>1362462</v>
      </c>
      <c r="H101" s="64">
        <f t="shared" si="12"/>
        <v>272492</v>
      </c>
      <c r="I101" s="38">
        <f>+NOVIEMBRE2021!K101</f>
        <v>272492</v>
      </c>
      <c r="J101" s="38"/>
      <c r="K101" s="38">
        <f t="shared" si="13"/>
        <v>272492</v>
      </c>
      <c r="L101" s="38">
        <f>+NOVIEMBRE2021!N101</f>
        <v>272492</v>
      </c>
      <c r="M101" s="38"/>
      <c r="N101" s="38">
        <f t="shared" si="14"/>
        <v>272492</v>
      </c>
      <c r="O101" s="38">
        <f>+NOVIEMBRE2021!Q101</f>
        <v>272492</v>
      </c>
      <c r="P101" s="38"/>
      <c r="Q101" s="38">
        <f t="shared" si="15"/>
        <v>272492</v>
      </c>
      <c r="R101" s="39">
        <f t="shared" si="10"/>
        <v>0</v>
      </c>
      <c r="S101" s="40">
        <f t="shared" si="11"/>
        <v>0</v>
      </c>
    </row>
    <row r="102" spans="1:21" ht="15" customHeight="1" x14ac:dyDescent="0.2">
      <c r="A102" s="6" t="s">
        <v>141</v>
      </c>
      <c r="B102" s="59" t="s">
        <v>134</v>
      </c>
      <c r="C102" s="64"/>
      <c r="D102" s="37"/>
      <c r="E102" s="38"/>
      <c r="F102" s="38"/>
      <c r="G102" s="38"/>
      <c r="H102" s="64">
        <f t="shared" si="12"/>
        <v>0</v>
      </c>
      <c r="I102" s="38">
        <f>+NOVIEMBRE2021!K102</f>
        <v>0</v>
      </c>
      <c r="J102" s="38"/>
      <c r="K102" s="38">
        <f t="shared" si="13"/>
        <v>0</v>
      </c>
      <c r="L102" s="38">
        <f>+NOVIEMBRE2021!N102</f>
        <v>0</v>
      </c>
      <c r="M102" s="38"/>
      <c r="N102" s="38">
        <f t="shared" si="14"/>
        <v>0</v>
      </c>
      <c r="O102" s="38">
        <f>+NOVIEMBRE2021!Q102</f>
        <v>0</v>
      </c>
      <c r="P102" s="38"/>
      <c r="Q102" s="38">
        <f t="shared" si="15"/>
        <v>0</v>
      </c>
      <c r="R102" s="39">
        <f t="shared" si="10"/>
        <v>0</v>
      </c>
      <c r="S102" s="40">
        <f t="shared" si="11"/>
        <v>0</v>
      </c>
    </row>
    <row r="103" spans="1:21" ht="15" customHeight="1" x14ac:dyDescent="0.2">
      <c r="A103" s="6" t="s">
        <v>142</v>
      </c>
      <c r="B103" s="59" t="s">
        <v>136</v>
      </c>
      <c r="C103" s="64">
        <v>2275200</v>
      </c>
      <c r="D103" s="37"/>
      <c r="E103" s="38"/>
      <c r="F103" s="38"/>
      <c r="G103" s="38">
        <v>94500</v>
      </c>
      <c r="H103" s="64">
        <f t="shared" si="12"/>
        <v>2180700</v>
      </c>
      <c r="I103" s="38">
        <f>+NOVIEMBRE2021!K103</f>
        <v>1649100</v>
      </c>
      <c r="J103" s="38">
        <v>141100</v>
      </c>
      <c r="K103" s="38">
        <f t="shared" si="13"/>
        <v>1790200</v>
      </c>
      <c r="L103" s="38">
        <f>+NOVIEMBRE2021!N103</f>
        <v>1649100</v>
      </c>
      <c r="M103" s="38">
        <v>141100</v>
      </c>
      <c r="N103" s="38">
        <f t="shared" si="14"/>
        <v>1790200</v>
      </c>
      <c r="O103" s="38">
        <f>+NOVIEMBRE2021!Q103</f>
        <v>1508000</v>
      </c>
      <c r="P103" s="38">
        <v>282200</v>
      </c>
      <c r="Q103" s="38">
        <f t="shared" si="15"/>
        <v>1790200</v>
      </c>
      <c r="R103" s="39">
        <f t="shared" si="10"/>
        <v>390500</v>
      </c>
      <c r="S103" s="40">
        <f t="shared" si="11"/>
        <v>0</v>
      </c>
    </row>
    <row r="104" spans="1:21" ht="15" customHeight="1" x14ac:dyDescent="0.2">
      <c r="A104" s="6" t="s">
        <v>386</v>
      </c>
      <c r="B104" s="59" t="s">
        <v>385</v>
      </c>
      <c r="C104" s="64">
        <v>196194</v>
      </c>
      <c r="D104" s="37"/>
      <c r="E104" s="38"/>
      <c r="F104" s="38"/>
      <c r="G104" s="38"/>
      <c r="H104" s="64">
        <f t="shared" si="12"/>
        <v>196194</v>
      </c>
      <c r="I104" s="38">
        <f>+NOVIEMBRE2021!K104</f>
        <v>32699</v>
      </c>
      <c r="J104" s="38"/>
      <c r="K104" s="38">
        <f t="shared" si="13"/>
        <v>32699</v>
      </c>
      <c r="L104" s="38">
        <f>+NOVIEMBRE2021!N104</f>
        <v>32699</v>
      </c>
      <c r="M104" s="38"/>
      <c r="N104" s="38">
        <f t="shared" si="14"/>
        <v>32699</v>
      </c>
      <c r="O104" s="38">
        <f>+NOVIEMBRE2021!Q104</f>
        <v>32699</v>
      </c>
      <c r="P104" s="38"/>
      <c r="Q104" s="38">
        <f t="shared" si="15"/>
        <v>32699</v>
      </c>
      <c r="R104" s="39">
        <f t="shared" si="10"/>
        <v>163495</v>
      </c>
      <c r="S104" s="40">
        <f t="shared" si="11"/>
        <v>0</v>
      </c>
    </row>
    <row r="105" spans="1:21" s="33" customFormat="1" ht="15" customHeight="1" x14ac:dyDescent="0.2">
      <c r="A105" s="5" t="s">
        <v>143</v>
      </c>
      <c r="B105" s="58" t="s">
        <v>78</v>
      </c>
      <c r="C105" s="65">
        <f>+C106+C111</f>
        <v>13769717</v>
      </c>
      <c r="D105" s="34">
        <f>+D106+D111</f>
        <v>0</v>
      </c>
      <c r="E105" s="29">
        <f>+E106+E111</f>
        <v>2169868</v>
      </c>
      <c r="F105" s="29">
        <f>+F106+F111</f>
        <v>0</v>
      </c>
      <c r="G105" s="29">
        <f>+G106+G111</f>
        <v>1107800</v>
      </c>
      <c r="H105" s="65">
        <f t="shared" si="12"/>
        <v>14831785</v>
      </c>
      <c r="I105" s="29">
        <f>+NOVIEMBRE2021!K105</f>
        <v>11017956</v>
      </c>
      <c r="J105" s="29">
        <f>+J106+J111</f>
        <v>1790119</v>
      </c>
      <c r="K105" s="29">
        <f t="shared" si="13"/>
        <v>12808075</v>
      </c>
      <c r="L105" s="29">
        <f>+NOVIEMBRE2021!N105</f>
        <v>11017956</v>
      </c>
      <c r="M105" s="29">
        <f>+M106+M111</f>
        <v>1790119</v>
      </c>
      <c r="N105" s="29">
        <f t="shared" si="14"/>
        <v>12808075</v>
      </c>
      <c r="O105" s="29">
        <f>+NOVIEMBRE2021!Q105</f>
        <v>7460149</v>
      </c>
      <c r="P105" s="29">
        <f>+P106+P111</f>
        <v>1371460</v>
      </c>
      <c r="Q105" s="29">
        <f t="shared" si="15"/>
        <v>8831609</v>
      </c>
      <c r="R105" s="35">
        <f t="shared" si="10"/>
        <v>2023710</v>
      </c>
      <c r="S105" s="36">
        <f t="shared" si="11"/>
        <v>3976466</v>
      </c>
      <c r="T105" s="70"/>
      <c r="U105" s="70"/>
    </row>
    <row r="106" spans="1:21" ht="39.75" customHeight="1" x14ac:dyDescent="0.2">
      <c r="A106" s="6" t="s">
        <v>144</v>
      </c>
      <c r="B106" s="60" t="s">
        <v>80</v>
      </c>
      <c r="C106" s="64">
        <f>SUM(C107:C110)</f>
        <v>0</v>
      </c>
      <c r="D106" s="37">
        <f>SUM(D107:D110)</f>
        <v>0</v>
      </c>
      <c r="E106" s="38">
        <f>SUM(E107:E110)</f>
        <v>0</v>
      </c>
      <c r="F106" s="38">
        <f>SUM(F107:F110)</f>
        <v>0</v>
      </c>
      <c r="G106" s="38">
        <f>SUM(G107:G110)</f>
        <v>0</v>
      </c>
      <c r="H106" s="64">
        <f t="shared" si="12"/>
        <v>0</v>
      </c>
      <c r="I106" s="38">
        <f>+NOVIEMBRE2021!K106</f>
        <v>0</v>
      </c>
      <c r="J106" s="38">
        <f>SUM(J107:J110)</f>
        <v>0</v>
      </c>
      <c r="K106" s="38">
        <f t="shared" si="13"/>
        <v>0</v>
      </c>
      <c r="L106" s="38">
        <f>+NOVIEMBRE2021!N106</f>
        <v>0</v>
      </c>
      <c r="M106" s="38">
        <f>SUM(M107:M110)</f>
        <v>0</v>
      </c>
      <c r="N106" s="38">
        <f t="shared" si="14"/>
        <v>0</v>
      </c>
      <c r="O106" s="38">
        <f>+NOVIEMBRE2021!Q106</f>
        <v>0</v>
      </c>
      <c r="P106" s="38">
        <f>SUM(P107:P110)</f>
        <v>0</v>
      </c>
      <c r="Q106" s="38">
        <f t="shared" si="15"/>
        <v>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145</v>
      </c>
      <c r="B107" s="59" t="s">
        <v>128</v>
      </c>
      <c r="C107" s="64"/>
      <c r="D107" s="37"/>
      <c r="E107" s="38"/>
      <c r="F107" s="38"/>
      <c r="G107" s="38"/>
      <c r="H107" s="64">
        <f t="shared" si="12"/>
        <v>0</v>
      </c>
      <c r="I107" s="38">
        <f>+NOVIEMBRE2021!K107</f>
        <v>0</v>
      </c>
      <c r="J107" s="38"/>
      <c r="K107" s="38">
        <f t="shared" si="13"/>
        <v>0</v>
      </c>
      <c r="L107" s="38">
        <f>+NOVIEMBRE2021!N107</f>
        <v>0</v>
      </c>
      <c r="M107" s="38"/>
      <c r="N107" s="38">
        <f t="shared" si="14"/>
        <v>0</v>
      </c>
      <c r="O107" s="38">
        <f>+NOVIEMBRE2021!Q107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146</v>
      </c>
      <c r="B108" s="59" t="s">
        <v>130</v>
      </c>
      <c r="C108" s="64"/>
      <c r="D108" s="37"/>
      <c r="E108" s="38"/>
      <c r="F108" s="38"/>
      <c r="G108" s="38"/>
      <c r="H108" s="64">
        <f t="shared" si="12"/>
        <v>0</v>
      </c>
      <c r="I108" s="38">
        <f>+NOVIEMBRE2021!K108</f>
        <v>0</v>
      </c>
      <c r="J108" s="38"/>
      <c r="K108" s="38">
        <f t="shared" si="13"/>
        <v>0</v>
      </c>
      <c r="L108" s="38">
        <f>+NOVIEMBRE2021!N108</f>
        <v>0</v>
      </c>
      <c r="M108" s="38"/>
      <c r="N108" s="38">
        <f t="shared" si="14"/>
        <v>0</v>
      </c>
      <c r="O108" s="38">
        <f>+NOVIEMBRE2021!Q108</f>
        <v>0</v>
      </c>
      <c r="P108" s="38"/>
      <c r="Q108" s="38">
        <f t="shared" si="15"/>
        <v>0</v>
      </c>
      <c r="R108" s="39">
        <f t="shared" si="10"/>
        <v>0</v>
      </c>
      <c r="S108" s="40">
        <f t="shared" si="11"/>
        <v>0</v>
      </c>
    </row>
    <row r="109" spans="1:21" ht="15" customHeight="1" x14ac:dyDescent="0.2">
      <c r="A109" s="6" t="s">
        <v>147</v>
      </c>
      <c r="B109" s="59" t="s">
        <v>132</v>
      </c>
      <c r="C109" s="64"/>
      <c r="D109" s="37"/>
      <c r="E109" s="38"/>
      <c r="F109" s="38"/>
      <c r="G109" s="38"/>
      <c r="H109" s="64">
        <f t="shared" si="12"/>
        <v>0</v>
      </c>
      <c r="I109" s="38">
        <f>+NOVIEMBRE2021!K109</f>
        <v>0</v>
      </c>
      <c r="J109" s="38"/>
      <c r="K109" s="38">
        <f t="shared" si="13"/>
        <v>0</v>
      </c>
      <c r="L109" s="38">
        <f>+NOVIEMBRE2021!N109</f>
        <v>0</v>
      </c>
      <c r="M109" s="38"/>
      <c r="N109" s="38">
        <f t="shared" si="14"/>
        <v>0</v>
      </c>
      <c r="O109" s="38">
        <f>+NOVIEMBRE2021!Q109</f>
        <v>0</v>
      </c>
      <c r="P109" s="38"/>
      <c r="Q109" s="38">
        <f t="shared" si="15"/>
        <v>0</v>
      </c>
      <c r="R109" s="39">
        <f t="shared" si="10"/>
        <v>0</v>
      </c>
      <c r="S109" s="40">
        <f t="shared" si="11"/>
        <v>0</v>
      </c>
    </row>
    <row r="110" spans="1:21" ht="15" customHeight="1" x14ac:dyDescent="0.2">
      <c r="A110" s="6" t="s">
        <v>148</v>
      </c>
      <c r="B110" s="59" t="s">
        <v>134</v>
      </c>
      <c r="C110" s="64"/>
      <c r="D110" s="37"/>
      <c r="E110" s="38"/>
      <c r="F110" s="38"/>
      <c r="G110" s="38"/>
      <c r="H110" s="64">
        <f t="shared" si="12"/>
        <v>0</v>
      </c>
      <c r="I110" s="38">
        <f>+NOVIEMBRE2021!K110</f>
        <v>0</v>
      </c>
      <c r="J110" s="38"/>
      <c r="K110" s="38">
        <f t="shared" si="13"/>
        <v>0</v>
      </c>
      <c r="L110" s="38">
        <f>+NOVIEMBRE2021!N110</f>
        <v>0</v>
      </c>
      <c r="M110" s="38"/>
      <c r="N110" s="38">
        <f t="shared" si="14"/>
        <v>0</v>
      </c>
      <c r="O110" s="38">
        <f>+NOVIEMBRE2021!Q110</f>
        <v>0</v>
      </c>
      <c r="P110" s="38"/>
      <c r="Q110" s="38">
        <f t="shared" si="15"/>
        <v>0</v>
      </c>
      <c r="R110" s="39">
        <f t="shared" si="10"/>
        <v>0</v>
      </c>
      <c r="S110" s="40">
        <f t="shared" si="11"/>
        <v>0</v>
      </c>
    </row>
    <row r="111" spans="1:21" ht="21" customHeight="1" x14ac:dyDescent="0.2">
      <c r="A111" s="6" t="s">
        <v>149</v>
      </c>
      <c r="B111" s="61" t="s">
        <v>86</v>
      </c>
      <c r="C111" s="64">
        <f>SUM(C112:C119)</f>
        <v>13769717</v>
      </c>
      <c r="D111" s="37">
        <f>SUM(D112:D119)</f>
        <v>0</v>
      </c>
      <c r="E111" s="38">
        <f>SUM(E112:E119)</f>
        <v>2169868</v>
      </c>
      <c r="F111" s="38">
        <f>SUM(F112:F119)</f>
        <v>0</v>
      </c>
      <c r="G111" s="38">
        <f>SUM(G112:G119)</f>
        <v>1107800</v>
      </c>
      <c r="H111" s="64">
        <f t="shared" si="12"/>
        <v>14831785</v>
      </c>
      <c r="I111" s="38">
        <f>+NOVIEMBRE2021!K111</f>
        <v>11017956</v>
      </c>
      <c r="J111" s="38">
        <f>SUM(J112:J119)</f>
        <v>1790119</v>
      </c>
      <c r="K111" s="38">
        <f t="shared" si="13"/>
        <v>12808075</v>
      </c>
      <c r="L111" s="38">
        <f>+NOVIEMBRE2021!N111</f>
        <v>11017956</v>
      </c>
      <c r="M111" s="38">
        <f>SUM(M112:M119)</f>
        <v>1790119</v>
      </c>
      <c r="N111" s="38">
        <f t="shared" si="14"/>
        <v>12808075</v>
      </c>
      <c r="O111" s="38">
        <f>+NOVIEMBRE2021!Q111</f>
        <v>7460149</v>
      </c>
      <c r="P111" s="38">
        <f>SUM(P112:P119)</f>
        <v>1371460</v>
      </c>
      <c r="Q111" s="38">
        <f t="shared" si="15"/>
        <v>8831609</v>
      </c>
      <c r="R111" s="39">
        <f t="shared" si="10"/>
        <v>2023710</v>
      </c>
      <c r="S111" s="40">
        <f t="shared" si="11"/>
        <v>3976466</v>
      </c>
      <c r="T111" s="53">
        <f>+S111-'[1]CARTERA  '!$I$57</f>
        <v>3976466</v>
      </c>
    </row>
    <row r="112" spans="1:21" ht="15" customHeight="1" x14ac:dyDescent="0.2">
      <c r="A112" s="6" t="s">
        <v>150</v>
      </c>
      <c r="B112" s="59" t="s">
        <v>128</v>
      </c>
      <c r="C112" s="64"/>
      <c r="D112" s="37"/>
      <c r="E112" s="38"/>
      <c r="F112" s="38"/>
      <c r="G112" s="38"/>
      <c r="H112" s="64">
        <f t="shared" si="12"/>
        <v>0</v>
      </c>
      <c r="I112" s="38">
        <f>+NOVIEMBRE2021!K112</f>
        <v>0</v>
      </c>
      <c r="J112" s="38"/>
      <c r="K112" s="38">
        <f t="shared" si="13"/>
        <v>0</v>
      </c>
      <c r="L112" s="38">
        <f>+NOVIEMBRE2021!N112</f>
        <v>0</v>
      </c>
      <c r="M112" s="38"/>
      <c r="N112" s="38">
        <f t="shared" si="14"/>
        <v>0</v>
      </c>
      <c r="O112" s="38">
        <f>+NOVIEMBRE2021!Q112</f>
        <v>0</v>
      </c>
      <c r="P112" s="38"/>
      <c r="Q112" s="38">
        <f t="shared" si="15"/>
        <v>0</v>
      </c>
      <c r="R112" s="39">
        <f t="shared" si="10"/>
        <v>0</v>
      </c>
      <c r="S112" s="40">
        <f t="shared" si="11"/>
        <v>0</v>
      </c>
    </row>
    <row r="113" spans="1:21" ht="15" customHeight="1" x14ac:dyDescent="0.2">
      <c r="A113" s="6" t="s">
        <v>151</v>
      </c>
      <c r="B113" s="59" t="s">
        <v>130</v>
      </c>
      <c r="C113" s="64">
        <v>5078760</v>
      </c>
      <c r="D113" s="37"/>
      <c r="E113" s="38"/>
      <c r="F113" s="38"/>
      <c r="G113" s="38"/>
      <c r="H113" s="64">
        <f t="shared" si="12"/>
        <v>5078760</v>
      </c>
      <c r="I113" s="38">
        <f>+NOVIEMBRE2021!K113</f>
        <v>4655530</v>
      </c>
      <c r="J113" s="38">
        <v>423230</v>
      </c>
      <c r="K113" s="38">
        <f t="shared" si="13"/>
        <v>5078760</v>
      </c>
      <c r="L113" s="38">
        <f>+NOVIEMBRE2021!N113</f>
        <v>4655530</v>
      </c>
      <c r="M113" s="38">
        <v>423230</v>
      </c>
      <c r="N113" s="38">
        <f t="shared" si="14"/>
        <v>5078760</v>
      </c>
      <c r="O113" s="38">
        <f>+NOVIEMBRE2021!Q113</f>
        <v>4232300</v>
      </c>
      <c r="P113" s="38">
        <v>846460</v>
      </c>
      <c r="Q113" s="38">
        <f t="shared" si="15"/>
        <v>5078760</v>
      </c>
      <c r="R113" s="39">
        <f t="shared" si="10"/>
        <v>0</v>
      </c>
      <c r="S113" s="40">
        <f t="shared" si="11"/>
        <v>0</v>
      </c>
    </row>
    <row r="114" spans="1:21" ht="15" customHeight="1" x14ac:dyDescent="0.2">
      <c r="A114" s="6" t="s">
        <v>152</v>
      </c>
      <c r="B114" s="59" t="s">
        <v>132</v>
      </c>
      <c r="C114" s="64">
        <v>3979783</v>
      </c>
      <c r="D114" s="37"/>
      <c r="E114" s="38"/>
      <c r="F114" s="38"/>
      <c r="G114" s="38"/>
      <c r="H114" s="64">
        <f t="shared" si="12"/>
        <v>3979783</v>
      </c>
      <c r="I114" s="38">
        <f>+NOVIEMBRE2021!K114</f>
        <v>2984838</v>
      </c>
      <c r="J114" s="38">
        <v>994945</v>
      </c>
      <c r="K114" s="38">
        <f t="shared" si="13"/>
        <v>3979783</v>
      </c>
      <c r="L114" s="38">
        <f>+NOVIEMBRE2021!N114</f>
        <v>2984838</v>
      </c>
      <c r="M114" s="38">
        <v>994945</v>
      </c>
      <c r="N114" s="38">
        <f t="shared" si="14"/>
        <v>3979783</v>
      </c>
      <c r="O114" s="38">
        <f>+NOVIEMBRE2021!Q114</f>
        <v>331649</v>
      </c>
      <c r="P114" s="38"/>
      <c r="Q114" s="38">
        <f t="shared" si="15"/>
        <v>331649</v>
      </c>
      <c r="R114" s="39">
        <f t="shared" si="10"/>
        <v>0</v>
      </c>
      <c r="S114" s="40">
        <f t="shared" si="11"/>
        <v>3648134</v>
      </c>
    </row>
    <row r="115" spans="1:21" ht="15" customHeight="1" x14ac:dyDescent="0.2">
      <c r="A115" s="6" t="s">
        <v>153</v>
      </c>
      <c r="B115" s="59" t="s">
        <v>134</v>
      </c>
      <c r="C115" s="64">
        <v>1387200</v>
      </c>
      <c r="D115" s="37"/>
      <c r="E115" s="38"/>
      <c r="F115" s="38"/>
      <c r="G115" s="38">
        <v>296000</v>
      </c>
      <c r="H115" s="64">
        <f t="shared" si="12"/>
        <v>1091200</v>
      </c>
      <c r="I115" s="38">
        <f>+NOVIEMBRE2021!K115</f>
        <v>1005200</v>
      </c>
      <c r="J115" s="38">
        <v>86000</v>
      </c>
      <c r="K115" s="38">
        <f t="shared" si="13"/>
        <v>1091200</v>
      </c>
      <c r="L115" s="38">
        <f>+NOVIEMBRE2021!N115</f>
        <v>1005200</v>
      </c>
      <c r="M115" s="38">
        <v>86000</v>
      </c>
      <c r="N115" s="38">
        <f t="shared" si="14"/>
        <v>1091200</v>
      </c>
      <c r="O115" s="38">
        <f>+NOVIEMBRE2021!Q115</f>
        <v>919200</v>
      </c>
      <c r="P115" s="38">
        <v>172000</v>
      </c>
      <c r="Q115" s="38">
        <f t="shared" si="15"/>
        <v>1091200</v>
      </c>
      <c r="R115" s="39">
        <f t="shared" si="10"/>
        <v>0</v>
      </c>
      <c r="S115" s="40">
        <f t="shared" si="11"/>
        <v>0</v>
      </c>
    </row>
    <row r="116" spans="1:21" ht="15" customHeight="1" x14ac:dyDescent="0.2">
      <c r="A116" s="6" t="s">
        <v>154</v>
      </c>
      <c r="B116" s="59" t="s">
        <v>136</v>
      </c>
      <c r="C116" s="64"/>
      <c r="D116" s="37"/>
      <c r="E116" s="38"/>
      <c r="F116" s="38"/>
      <c r="G116" s="38"/>
      <c r="H116" s="64">
        <f t="shared" si="12"/>
        <v>0</v>
      </c>
      <c r="I116" s="38">
        <f>+NOVIEMBRE2021!K116</f>
        <v>0</v>
      </c>
      <c r="J116" s="38"/>
      <c r="K116" s="38">
        <f t="shared" si="13"/>
        <v>0</v>
      </c>
      <c r="L116" s="38">
        <f>+NOVIEMBRE2021!N116</f>
        <v>0</v>
      </c>
      <c r="M116" s="38"/>
      <c r="N116" s="38">
        <f t="shared" si="14"/>
        <v>0</v>
      </c>
      <c r="O116" s="38">
        <f>+NOVIEMBRE2021!Q116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155</v>
      </c>
      <c r="B117" s="59" t="s">
        <v>385</v>
      </c>
      <c r="C117" s="64">
        <v>477574</v>
      </c>
      <c r="D117" s="37"/>
      <c r="E117" s="38">
        <f>1122851+331649+90600</f>
        <v>1545100</v>
      </c>
      <c r="F117" s="38"/>
      <c r="G117" s="38"/>
      <c r="H117" s="64">
        <f t="shared" si="12"/>
        <v>2022674</v>
      </c>
      <c r="I117" s="38">
        <f>+NOVIEMBRE2021!K117</f>
        <v>218888</v>
      </c>
      <c r="J117" s="38">
        <v>109444</v>
      </c>
      <c r="K117" s="38">
        <f t="shared" si="13"/>
        <v>328332</v>
      </c>
      <c r="L117" s="38">
        <f>+NOVIEMBRE2021!N117</f>
        <v>218888</v>
      </c>
      <c r="M117" s="38">
        <f>109444</f>
        <v>109444</v>
      </c>
      <c r="N117" s="38">
        <f t="shared" si="14"/>
        <v>328332</v>
      </c>
      <c r="O117" s="38">
        <f>+NOVIEMBRE2021!Q117</f>
        <v>0</v>
      </c>
      <c r="P117" s="38"/>
      <c r="Q117" s="38">
        <f t="shared" si="15"/>
        <v>0</v>
      </c>
      <c r="R117" s="39">
        <f t="shared" si="10"/>
        <v>1694342</v>
      </c>
      <c r="S117" s="40">
        <f t="shared" si="11"/>
        <v>328332</v>
      </c>
    </row>
    <row r="118" spans="1:21" ht="15" customHeight="1" x14ac:dyDescent="0.2">
      <c r="A118" s="6" t="s">
        <v>157</v>
      </c>
      <c r="B118" s="59" t="s">
        <v>156</v>
      </c>
      <c r="C118" s="64">
        <v>1707600</v>
      </c>
      <c r="D118" s="37"/>
      <c r="E118" s="38"/>
      <c r="F118" s="38"/>
      <c r="G118" s="38"/>
      <c r="H118" s="64">
        <f t="shared" si="12"/>
        <v>1707600</v>
      </c>
      <c r="I118" s="38">
        <f>+NOVIEMBRE2021!K118</f>
        <v>1328300</v>
      </c>
      <c r="J118" s="38">
        <v>105900</v>
      </c>
      <c r="K118" s="38">
        <f t="shared" si="13"/>
        <v>1434200</v>
      </c>
      <c r="L118" s="38">
        <f>+NOVIEMBRE2021!N118</f>
        <v>1328300</v>
      </c>
      <c r="M118" s="38">
        <v>105900</v>
      </c>
      <c r="N118" s="38">
        <f t="shared" si="14"/>
        <v>1434200</v>
      </c>
      <c r="O118" s="38">
        <f>+NOVIEMBRE2021!Q118</f>
        <v>1222400</v>
      </c>
      <c r="P118" s="38">
        <v>211800</v>
      </c>
      <c r="Q118" s="38">
        <f t="shared" si="15"/>
        <v>1434200</v>
      </c>
      <c r="R118" s="39">
        <f t="shared" si="10"/>
        <v>273400</v>
      </c>
      <c r="S118" s="40">
        <f t="shared" si="11"/>
        <v>0</v>
      </c>
    </row>
    <row r="119" spans="1:21" ht="15" customHeight="1" x14ac:dyDescent="0.2">
      <c r="A119" s="6" t="s">
        <v>396</v>
      </c>
      <c r="B119" s="59" t="s">
        <v>158</v>
      </c>
      <c r="C119" s="64">
        <v>1138800</v>
      </c>
      <c r="D119" s="37"/>
      <c r="E119" s="38">
        <v>624768</v>
      </c>
      <c r="F119" s="38"/>
      <c r="G119" s="38">
        <v>811800</v>
      </c>
      <c r="H119" s="64">
        <f t="shared" si="12"/>
        <v>951768</v>
      </c>
      <c r="I119" s="38">
        <f>+NOVIEMBRE2021!K119</f>
        <v>825200</v>
      </c>
      <c r="J119" s="38">
        <v>70600</v>
      </c>
      <c r="K119" s="38">
        <f t="shared" si="13"/>
        <v>895800</v>
      </c>
      <c r="L119" s="38">
        <f>+NOVIEMBRE2021!N119</f>
        <v>825200</v>
      </c>
      <c r="M119" s="38">
        <v>70600</v>
      </c>
      <c r="N119" s="38">
        <f t="shared" si="14"/>
        <v>895800</v>
      </c>
      <c r="O119" s="38">
        <f>+NOVIEMBRE2021!Q119</f>
        <v>754600</v>
      </c>
      <c r="P119" s="38">
        <v>141200</v>
      </c>
      <c r="Q119" s="38">
        <f t="shared" si="15"/>
        <v>895800</v>
      </c>
      <c r="R119" s="39">
        <f t="shared" si="10"/>
        <v>55968</v>
      </c>
      <c r="S119" s="40">
        <f t="shared" si="11"/>
        <v>0</v>
      </c>
    </row>
    <row r="120" spans="1:21" s="33" customFormat="1" ht="15" customHeight="1" x14ac:dyDescent="0.2">
      <c r="A120" s="5" t="s">
        <v>159</v>
      </c>
      <c r="B120" s="58" t="s">
        <v>160</v>
      </c>
      <c r="C120" s="65">
        <f>+C121+C144+C172</f>
        <v>340810110</v>
      </c>
      <c r="D120" s="34">
        <f>+D121+D144+D172</f>
        <v>289507462.00999999</v>
      </c>
      <c r="E120" s="29">
        <f>+E121+E144+E172</f>
        <v>71401328</v>
      </c>
      <c r="F120" s="29">
        <f>+F121+F144+F172</f>
        <v>0</v>
      </c>
      <c r="G120" s="29">
        <f>+G121+G144+G172</f>
        <v>11014000</v>
      </c>
      <c r="H120" s="65">
        <f t="shared" si="12"/>
        <v>690704900.00999999</v>
      </c>
      <c r="I120" s="29">
        <f>+NOVIEMBRE2021!K120</f>
        <v>568949850.86999989</v>
      </c>
      <c r="J120" s="29">
        <f>+J121+J144+J172</f>
        <v>2937161</v>
      </c>
      <c r="K120" s="29">
        <f t="shared" si="13"/>
        <v>571887011.86999989</v>
      </c>
      <c r="L120" s="29">
        <f>+NOVIEMBRE2021!N120</f>
        <v>490137415.92000002</v>
      </c>
      <c r="M120" s="29">
        <f>+M121+M144+M172</f>
        <v>81749596</v>
      </c>
      <c r="N120" s="29">
        <f t="shared" si="14"/>
        <v>571887011.92000008</v>
      </c>
      <c r="O120" s="29">
        <f>+NOVIEMBRE2021!Q120</f>
        <v>433860514.87</v>
      </c>
      <c r="P120" s="29">
        <f>+P121+P144+P172</f>
        <v>119371697</v>
      </c>
      <c r="Q120" s="29">
        <f t="shared" si="15"/>
        <v>553232211.87</v>
      </c>
      <c r="R120" s="35">
        <f t="shared" si="10"/>
        <v>118817888.1400001</v>
      </c>
      <c r="S120" s="36">
        <f t="shared" si="11"/>
        <v>18654800.050000072</v>
      </c>
      <c r="T120" s="70"/>
      <c r="U120" s="70"/>
    </row>
    <row r="121" spans="1:21" s="33" customFormat="1" ht="15" customHeight="1" x14ac:dyDescent="0.2">
      <c r="A121" s="5" t="s">
        <v>161</v>
      </c>
      <c r="B121" s="58" t="s">
        <v>9</v>
      </c>
      <c r="C121" s="65">
        <f>+C122+C130+C142</f>
        <v>130005277</v>
      </c>
      <c r="D121" s="34">
        <f>+D122+D130+D142</f>
        <v>36318792.049999997</v>
      </c>
      <c r="E121" s="29">
        <f>+E122+E130+E142</f>
        <v>5600000</v>
      </c>
      <c r="F121" s="29">
        <f>+F122+F130+F142</f>
        <v>0</v>
      </c>
      <c r="G121" s="29">
        <f>+G122+G130+G142</f>
        <v>4014000</v>
      </c>
      <c r="H121" s="65">
        <f t="shared" si="12"/>
        <v>167910069.05000001</v>
      </c>
      <c r="I121" s="29">
        <f>+NOVIEMBRE2021!K121</f>
        <v>133916045.90000001</v>
      </c>
      <c r="J121" s="29">
        <f>+J122+J130+J142</f>
        <v>4313993</v>
      </c>
      <c r="K121" s="29">
        <f t="shared" si="13"/>
        <v>138230038.90000001</v>
      </c>
      <c r="L121" s="29">
        <f>+NOVIEMBRE2021!N121</f>
        <v>132625940.94999999</v>
      </c>
      <c r="M121" s="29">
        <f>+M122+M130+M142</f>
        <v>5604098</v>
      </c>
      <c r="N121" s="29">
        <f t="shared" si="14"/>
        <v>138230038.94999999</v>
      </c>
      <c r="O121" s="29">
        <f>+NOVIEMBRE2021!Q121</f>
        <v>127257689.90000001</v>
      </c>
      <c r="P121" s="29">
        <f>+P122+P130+P142</f>
        <v>10972349</v>
      </c>
      <c r="Q121" s="29">
        <f t="shared" si="15"/>
        <v>138230038.90000001</v>
      </c>
      <c r="R121" s="35">
        <f t="shared" si="10"/>
        <v>29680030.150000006</v>
      </c>
      <c r="S121" s="36">
        <f t="shared" si="11"/>
        <v>4.9999982118606567E-2</v>
      </c>
      <c r="T121" s="70"/>
      <c r="U121" s="70"/>
    </row>
    <row r="122" spans="1:21" s="33" customFormat="1" ht="15" customHeight="1" x14ac:dyDescent="0.2">
      <c r="A122" s="5" t="s">
        <v>162</v>
      </c>
      <c r="B122" s="58" t="s">
        <v>163</v>
      </c>
      <c r="C122" s="65">
        <f>+C123+C124+C129</f>
        <v>12000000</v>
      </c>
      <c r="D122" s="34">
        <f>+D123+D124+D129</f>
        <v>34318792.049999997</v>
      </c>
      <c r="E122" s="29">
        <f>+E123+E124+E129</f>
        <v>4100000</v>
      </c>
      <c r="F122" s="29">
        <f>+F123+F124+F129</f>
        <v>0</v>
      </c>
      <c r="G122" s="29">
        <f>+G123+G124+G129</f>
        <v>514000</v>
      </c>
      <c r="H122" s="65">
        <f t="shared" si="12"/>
        <v>49904792.049999997</v>
      </c>
      <c r="I122" s="29">
        <f>+NOVIEMBRE2021!K122</f>
        <v>32194330.359999999</v>
      </c>
      <c r="J122" s="29">
        <f>+J123+J124+J129</f>
        <v>0</v>
      </c>
      <c r="K122" s="29">
        <f t="shared" si="13"/>
        <v>32194330.359999999</v>
      </c>
      <c r="L122" s="29">
        <f>+NOVIEMBRE2021!N122</f>
        <v>32194330.359999999</v>
      </c>
      <c r="M122" s="29">
        <f>+M123+M124+M129</f>
        <v>0</v>
      </c>
      <c r="N122" s="29">
        <f t="shared" si="14"/>
        <v>32194330.359999999</v>
      </c>
      <c r="O122" s="29">
        <f>+NOVIEMBRE2021!Q122</f>
        <v>32194330.359999999</v>
      </c>
      <c r="P122" s="29">
        <f>+P123+P124+P129</f>
        <v>0</v>
      </c>
      <c r="Q122" s="29">
        <f t="shared" si="15"/>
        <v>32194330.359999999</v>
      </c>
      <c r="R122" s="35">
        <f t="shared" si="10"/>
        <v>17710461.689999998</v>
      </c>
      <c r="S122" s="36">
        <f t="shared" si="11"/>
        <v>0</v>
      </c>
      <c r="T122" s="70"/>
      <c r="U122" s="70"/>
    </row>
    <row r="123" spans="1:21" ht="15" customHeight="1" x14ac:dyDescent="0.2">
      <c r="A123" s="6" t="s">
        <v>164</v>
      </c>
      <c r="B123" s="59" t="s">
        <v>165</v>
      </c>
      <c r="C123" s="64">
        <v>1000000</v>
      </c>
      <c r="D123" s="37">
        <f>14318792.05+20000000</f>
        <v>34318792.049999997</v>
      </c>
      <c r="E123" s="38"/>
      <c r="F123" s="38"/>
      <c r="G123" s="38"/>
      <c r="H123" s="64">
        <f t="shared" si="12"/>
        <v>35318792.049999997</v>
      </c>
      <c r="I123" s="38">
        <f>+NOVIEMBRE2021!K123</f>
        <v>17785322</v>
      </c>
      <c r="J123" s="38"/>
      <c r="K123" s="38">
        <f t="shared" si="13"/>
        <v>17785322</v>
      </c>
      <c r="L123" s="38">
        <f>+NOVIEMBRE2021!N123</f>
        <v>17785322</v>
      </c>
      <c r="M123" s="38"/>
      <c r="N123" s="38">
        <f t="shared" si="14"/>
        <v>17785322</v>
      </c>
      <c r="O123" s="38">
        <f>+NOVIEMBRE2021!Q123</f>
        <v>17785322</v>
      </c>
      <c r="P123" s="38"/>
      <c r="Q123" s="38">
        <f t="shared" si="15"/>
        <v>17785322</v>
      </c>
      <c r="R123" s="39">
        <f t="shared" si="10"/>
        <v>17533470.049999997</v>
      </c>
      <c r="S123" s="40">
        <f t="shared" si="11"/>
        <v>0</v>
      </c>
    </row>
    <row r="124" spans="1:21" ht="15" customHeight="1" x14ac:dyDescent="0.2">
      <c r="A124" s="6" t="s">
        <v>166</v>
      </c>
      <c r="B124" s="59" t="s">
        <v>167</v>
      </c>
      <c r="C124" s="64">
        <f>SUM(C125:C128)</f>
        <v>10000000</v>
      </c>
      <c r="D124" s="37">
        <f>SUM(D125:D128)</f>
        <v>0</v>
      </c>
      <c r="E124" s="38">
        <f>SUM(E125:E128)</f>
        <v>4100000</v>
      </c>
      <c r="F124" s="38">
        <f>SUM(F125:F128)</f>
        <v>0</v>
      </c>
      <c r="G124" s="38">
        <f>SUM(G125:G128)</f>
        <v>0</v>
      </c>
      <c r="H124" s="64">
        <f t="shared" si="12"/>
        <v>14100000</v>
      </c>
      <c r="I124" s="38">
        <f>+NOVIEMBRE2021!K124</f>
        <v>14100000</v>
      </c>
      <c r="J124" s="38">
        <f>SUM(J125:J128)</f>
        <v>0</v>
      </c>
      <c r="K124" s="38">
        <f t="shared" si="13"/>
        <v>14100000</v>
      </c>
      <c r="L124" s="38">
        <f>+NOVIEMBRE2021!N124</f>
        <v>14100000</v>
      </c>
      <c r="M124" s="38">
        <f>SUM(M125:M128)</f>
        <v>0</v>
      </c>
      <c r="N124" s="38">
        <f t="shared" si="14"/>
        <v>14100000</v>
      </c>
      <c r="O124" s="38">
        <f>+NOVIEMBRE2021!Q124</f>
        <v>14100000</v>
      </c>
      <c r="P124" s="38">
        <f>SUM(P125:P128)</f>
        <v>0</v>
      </c>
      <c r="Q124" s="38">
        <f t="shared" si="15"/>
        <v>14100000</v>
      </c>
      <c r="R124" s="39">
        <f t="shared" si="10"/>
        <v>0</v>
      </c>
      <c r="S124" s="40">
        <f t="shared" si="11"/>
        <v>0</v>
      </c>
    </row>
    <row r="125" spans="1:21" ht="15" customHeight="1" x14ac:dyDescent="0.2">
      <c r="A125" s="6" t="s">
        <v>168</v>
      </c>
      <c r="B125" s="59" t="s">
        <v>169</v>
      </c>
      <c r="C125" s="64"/>
      <c r="D125" s="37"/>
      <c r="E125" s="38"/>
      <c r="F125" s="38"/>
      <c r="G125" s="38"/>
      <c r="H125" s="64">
        <f t="shared" si="12"/>
        <v>0</v>
      </c>
      <c r="I125" s="38">
        <f>+NOVIEMBRE2021!K125</f>
        <v>0</v>
      </c>
      <c r="J125" s="38"/>
      <c r="K125" s="38">
        <f t="shared" si="13"/>
        <v>0</v>
      </c>
      <c r="L125" s="38">
        <f>+NOVIEMBRE2021!N125</f>
        <v>0</v>
      </c>
      <c r="M125" s="38"/>
      <c r="N125" s="38">
        <f t="shared" si="14"/>
        <v>0</v>
      </c>
      <c r="O125" s="38">
        <f>+NOVIEMBRE2021!Q125</f>
        <v>0</v>
      </c>
      <c r="P125" s="38"/>
      <c r="Q125" s="38">
        <f t="shared" si="15"/>
        <v>0</v>
      </c>
      <c r="R125" s="39">
        <f t="shared" si="10"/>
        <v>0</v>
      </c>
      <c r="S125" s="40">
        <f t="shared" si="11"/>
        <v>0</v>
      </c>
    </row>
    <row r="126" spans="1:21" ht="15" customHeight="1" x14ac:dyDescent="0.2">
      <c r="A126" s="6" t="s">
        <v>170</v>
      </c>
      <c r="B126" s="59" t="s">
        <v>171</v>
      </c>
      <c r="C126" s="64">
        <v>4000000</v>
      </c>
      <c r="D126" s="37"/>
      <c r="E126" s="38"/>
      <c r="F126" s="38"/>
      <c r="G126" s="38"/>
      <c r="H126" s="64">
        <f t="shared" si="12"/>
        <v>4000000</v>
      </c>
      <c r="I126" s="38">
        <f>+NOVIEMBRE2021!K126</f>
        <v>4000000</v>
      </c>
      <c r="J126" s="38"/>
      <c r="K126" s="38">
        <f t="shared" si="13"/>
        <v>4000000</v>
      </c>
      <c r="L126" s="38">
        <f>+NOVIEMBRE2021!N126</f>
        <v>4000000</v>
      </c>
      <c r="M126" s="38"/>
      <c r="N126" s="38">
        <f t="shared" si="14"/>
        <v>4000000</v>
      </c>
      <c r="O126" s="38">
        <f>+NOVIEMBRE2021!Q126</f>
        <v>4000000</v>
      </c>
      <c r="P126" s="38"/>
      <c r="Q126" s="38">
        <f t="shared" si="15"/>
        <v>4000000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172</v>
      </c>
      <c r="B127" s="59" t="s">
        <v>173</v>
      </c>
      <c r="C127" s="64">
        <v>4000000</v>
      </c>
      <c r="D127" s="37"/>
      <c r="E127" s="38">
        <v>4100000</v>
      </c>
      <c r="F127" s="38"/>
      <c r="G127" s="38"/>
      <c r="H127" s="64">
        <f t="shared" si="12"/>
        <v>8100000</v>
      </c>
      <c r="I127" s="38">
        <f>+NOVIEMBRE2021!K127</f>
        <v>8100000</v>
      </c>
      <c r="J127" s="38"/>
      <c r="K127" s="38">
        <f t="shared" si="13"/>
        <v>8100000</v>
      </c>
      <c r="L127" s="38">
        <f>+NOVIEMBRE2021!N127</f>
        <v>8100000</v>
      </c>
      <c r="M127" s="38"/>
      <c r="N127" s="38">
        <f t="shared" si="14"/>
        <v>8100000</v>
      </c>
      <c r="O127" s="38">
        <f>+NOVIEMBRE2021!Q127</f>
        <v>8100000</v>
      </c>
      <c r="P127" s="38"/>
      <c r="Q127" s="38">
        <f t="shared" si="15"/>
        <v>8100000</v>
      </c>
      <c r="R127" s="39">
        <f t="shared" si="10"/>
        <v>0</v>
      </c>
      <c r="S127" s="40">
        <f t="shared" si="11"/>
        <v>0</v>
      </c>
    </row>
    <row r="128" spans="1:21" ht="15" customHeight="1" x14ac:dyDescent="0.2">
      <c r="A128" s="6" t="s">
        <v>174</v>
      </c>
      <c r="B128" s="59" t="s">
        <v>175</v>
      </c>
      <c r="C128" s="64">
        <v>2000000</v>
      </c>
      <c r="D128" s="37"/>
      <c r="E128" s="38"/>
      <c r="F128" s="38"/>
      <c r="G128" s="38"/>
      <c r="H128" s="64">
        <f t="shared" si="12"/>
        <v>2000000</v>
      </c>
      <c r="I128" s="38">
        <f>+NOVIEMBRE2021!K128</f>
        <v>2000000</v>
      </c>
      <c r="J128" s="38"/>
      <c r="K128" s="38">
        <f t="shared" si="13"/>
        <v>2000000</v>
      </c>
      <c r="L128" s="38">
        <f>+NOVIEMBRE2021!N128</f>
        <v>2000000</v>
      </c>
      <c r="M128" s="38"/>
      <c r="N128" s="38">
        <f t="shared" si="14"/>
        <v>2000000</v>
      </c>
      <c r="O128" s="38">
        <f>+NOVIEMBRE2021!Q128</f>
        <v>2000000</v>
      </c>
      <c r="P128" s="38"/>
      <c r="Q128" s="38">
        <f t="shared" si="15"/>
        <v>2000000</v>
      </c>
      <c r="R128" s="39">
        <f t="shared" si="10"/>
        <v>0</v>
      </c>
      <c r="S128" s="40">
        <f t="shared" si="11"/>
        <v>0</v>
      </c>
    </row>
    <row r="129" spans="1:21" ht="15" customHeight="1" x14ac:dyDescent="0.2">
      <c r="A129" s="6" t="s">
        <v>176</v>
      </c>
      <c r="B129" s="59" t="s">
        <v>177</v>
      </c>
      <c r="C129" s="64">
        <v>1000000</v>
      </c>
      <c r="D129" s="37"/>
      <c r="E129" s="38"/>
      <c r="F129" s="38"/>
      <c r="G129" s="38">
        <v>514000</v>
      </c>
      <c r="H129" s="64">
        <f t="shared" si="12"/>
        <v>486000</v>
      </c>
      <c r="I129" s="38">
        <f>+NOVIEMBRE2021!K129</f>
        <v>309008.36</v>
      </c>
      <c r="J129" s="38"/>
      <c r="K129" s="38">
        <f t="shared" si="13"/>
        <v>309008.36</v>
      </c>
      <c r="L129" s="38">
        <f>+NOVIEMBRE2021!N129</f>
        <v>309008.36</v>
      </c>
      <c r="M129" s="38"/>
      <c r="N129" s="38">
        <f t="shared" si="14"/>
        <v>309008.36</v>
      </c>
      <c r="O129" s="38">
        <f>+NOVIEMBRE2021!Q129</f>
        <v>309008.36</v>
      </c>
      <c r="P129" s="38"/>
      <c r="Q129" s="38">
        <f t="shared" si="15"/>
        <v>309008.36</v>
      </c>
      <c r="R129" s="39">
        <f t="shared" si="10"/>
        <v>176991.64</v>
      </c>
      <c r="S129" s="40">
        <f t="shared" si="11"/>
        <v>0</v>
      </c>
    </row>
    <row r="130" spans="1:21" s="33" customFormat="1" ht="15" customHeight="1" x14ac:dyDescent="0.2">
      <c r="A130" s="5" t="s">
        <v>178</v>
      </c>
      <c r="B130" s="58" t="s">
        <v>179</v>
      </c>
      <c r="C130" s="65">
        <f>SUM(C131:C141)</f>
        <v>113005277</v>
      </c>
      <c r="D130" s="34">
        <f>SUM(D131:D141)</f>
        <v>2000000</v>
      </c>
      <c r="E130" s="29">
        <f>SUM(E131:E141)</f>
        <v>500000</v>
      </c>
      <c r="F130" s="29">
        <f>SUM(F131:F141)</f>
        <v>0</v>
      </c>
      <c r="G130" s="29">
        <f>SUM(G131:G141)</f>
        <v>3500000</v>
      </c>
      <c r="H130" s="65">
        <f t="shared" si="12"/>
        <v>112005277</v>
      </c>
      <c r="I130" s="29">
        <f>+NOVIEMBRE2021!K130</f>
        <v>95810394.540000007</v>
      </c>
      <c r="J130" s="29">
        <f>SUM(J131:J141)</f>
        <v>4313993</v>
      </c>
      <c r="K130" s="29">
        <f t="shared" si="13"/>
        <v>100124387.54000001</v>
      </c>
      <c r="L130" s="29">
        <f>+NOVIEMBRE2021!N130</f>
        <v>94520289.590000004</v>
      </c>
      <c r="M130" s="29">
        <f>SUM(M131:M141)</f>
        <v>5604098</v>
      </c>
      <c r="N130" s="29">
        <f t="shared" si="14"/>
        <v>100124387.59</v>
      </c>
      <c r="O130" s="29">
        <f>+NOVIEMBRE2021!Q130</f>
        <v>89152038.539999992</v>
      </c>
      <c r="P130" s="29">
        <f>SUM(P131:P141)</f>
        <v>10972349</v>
      </c>
      <c r="Q130" s="29">
        <f t="shared" si="15"/>
        <v>100124387.53999999</v>
      </c>
      <c r="R130" s="35">
        <f t="shared" si="10"/>
        <v>11880889.459999993</v>
      </c>
      <c r="S130" s="36">
        <f t="shared" si="11"/>
        <v>5.0000011920928955E-2</v>
      </c>
      <c r="T130" s="70"/>
      <c r="U130" s="70"/>
    </row>
    <row r="131" spans="1:21" ht="15" customHeight="1" x14ac:dyDescent="0.2">
      <c r="A131" s="6" t="s">
        <v>180</v>
      </c>
      <c r="B131" s="59" t="s">
        <v>181</v>
      </c>
      <c r="C131" s="64">
        <v>20000000</v>
      </c>
      <c r="D131" s="37"/>
      <c r="E131" s="38"/>
      <c r="F131" s="38"/>
      <c r="G131" s="38">
        <v>3500000</v>
      </c>
      <c r="H131" s="64">
        <f t="shared" si="12"/>
        <v>16500000</v>
      </c>
      <c r="I131" s="38">
        <f>+NOVIEMBRE2021!K131</f>
        <v>11344000</v>
      </c>
      <c r="J131" s="38">
        <v>3008000</v>
      </c>
      <c r="K131" s="38">
        <f t="shared" si="13"/>
        <v>14352000</v>
      </c>
      <c r="L131" s="38">
        <f>+NOVIEMBRE2021!N131</f>
        <v>11344000</v>
      </c>
      <c r="M131" s="38">
        <v>3008000</v>
      </c>
      <c r="N131" s="38">
        <f t="shared" si="14"/>
        <v>14352000</v>
      </c>
      <c r="O131" s="38">
        <f>+NOVIEMBRE2021!Q131</f>
        <v>11344000</v>
      </c>
      <c r="P131" s="38">
        <v>3008000</v>
      </c>
      <c r="Q131" s="38">
        <f t="shared" si="15"/>
        <v>14352000</v>
      </c>
      <c r="R131" s="39">
        <f t="shared" si="10"/>
        <v>2148000</v>
      </c>
      <c r="S131" s="40">
        <f t="shared" si="11"/>
        <v>0</v>
      </c>
    </row>
    <row r="132" spans="1:21" ht="15" customHeight="1" x14ac:dyDescent="0.2">
      <c r="A132" s="6" t="s">
        <v>182</v>
      </c>
      <c r="B132" s="59" t="s">
        <v>183</v>
      </c>
      <c r="C132" s="64">
        <v>7000000</v>
      </c>
      <c r="D132" s="37"/>
      <c r="E132" s="38"/>
      <c r="F132" s="38"/>
      <c r="G132" s="38"/>
      <c r="H132" s="64">
        <f t="shared" si="12"/>
        <v>7000000</v>
      </c>
      <c r="I132" s="38">
        <f>+NOVIEMBRE2021!K132</f>
        <v>6876112.9500000002</v>
      </c>
      <c r="J132" s="38"/>
      <c r="K132" s="38">
        <f t="shared" si="13"/>
        <v>6876112.9500000002</v>
      </c>
      <c r="L132" s="38">
        <f>+NOVIEMBRE2021!N132</f>
        <v>6738413</v>
      </c>
      <c r="M132" s="38">
        <v>137700</v>
      </c>
      <c r="N132" s="38">
        <f t="shared" si="14"/>
        <v>6876113</v>
      </c>
      <c r="O132" s="38">
        <f>+NOVIEMBRE2021!Q132</f>
        <v>6738412.9500000002</v>
      </c>
      <c r="P132" s="38">
        <v>137700</v>
      </c>
      <c r="Q132" s="38">
        <f t="shared" si="15"/>
        <v>6876112.9500000002</v>
      </c>
      <c r="R132" s="39">
        <f t="shared" si="10"/>
        <v>123887.04999999981</v>
      </c>
      <c r="S132" s="40">
        <f t="shared" si="11"/>
        <v>4.9999999813735485E-2</v>
      </c>
    </row>
    <row r="133" spans="1:21" ht="15" customHeight="1" x14ac:dyDescent="0.2">
      <c r="A133" s="6" t="s">
        <v>184</v>
      </c>
      <c r="B133" s="59" t="s">
        <v>185</v>
      </c>
      <c r="C133" s="64">
        <v>5000000</v>
      </c>
      <c r="D133" s="37"/>
      <c r="E133" s="38"/>
      <c r="F133" s="38"/>
      <c r="G133" s="38"/>
      <c r="H133" s="64">
        <f t="shared" si="12"/>
        <v>5000000</v>
      </c>
      <c r="I133" s="38">
        <f>+NOVIEMBRE2021!K133</f>
        <v>4779095</v>
      </c>
      <c r="J133" s="38"/>
      <c r="K133" s="38">
        <f t="shared" si="13"/>
        <v>4779095</v>
      </c>
      <c r="L133" s="38">
        <f>+NOVIEMBRE2021!N133</f>
        <v>4779095</v>
      </c>
      <c r="M133" s="38"/>
      <c r="N133" s="38">
        <f t="shared" si="14"/>
        <v>4779095</v>
      </c>
      <c r="O133" s="38">
        <f>+NOVIEMBRE2021!Q133</f>
        <v>4779095</v>
      </c>
      <c r="P133" s="38"/>
      <c r="Q133" s="38">
        <f t="shared" si="15"/>
        <v>4779095</v>
      </c>
      <c r="R133" s="39">
        <f t="shared" si="10"/>
        <v>220905</v>
      </c>
      <c r="S133" s="40">
        <f t="shared" si="11"/>
        <v>0</v>
      </c>
    </row>
    <row r="134" spans="1:21" ht="15" customHeight="1" x14ac:dyDescent="0.2">
      <c r="A134" s="6" t="s">
        <v>186</v>
      </c>
      <c r="B134" s="59" t="s">
        <v>187</v>
      </c>
      <c r="C134" s="64">
        <v>1600000</v>
      </c>
      <c r="D134" s="37"/>
      <c r="E134" s="38"/>
      <c r="F134" s="38"/>
      <c r="G134" s="38"/>
      <c r="H134" s="64">
        <f t="shared" si="12"/>
        <v>1600000</v>
      </c>
      <c r="I134" s="38">
        <f>+NOVIEMBRE2021!K134</f>
        <v>0</v>
      </c>
      <c r="J134" s="38"/>
      <c r="K134" s="38">
        <f t="shared" si="13"/>
        <v>0</v>
      </c>
      <c r="L134" s="38">
        <f>+NOVIEMBRE2021!N134</f>
        <v>0</v>
      </c>
      <c r="M134" s="38"/>
      <c r="N134" s="38">
        <f t="shared" si="14"/>
        <v>0</v>
      </c>
      <c r="O134" s="38">
        <f>+NOVIEMBRE2021!Q134</f>
        <v>0</v>
      </c>
      <c r="P134" s="38"/>
      <c r="Q134" s="38">
        <f t="shared" si="15"/>
        <v>0</v>
      </c>
      <c r="R134" s="39">
        <f t="shared" si="10"/>
        <v>1600000</v>
      </c>
      <c r="S134" s="40">
        <f t="shared" si="11"/>
        <v>0</v>
      </c>
    </row>
    <row r="135" spans="1:21" ht="15" customHeight="1" x14ac:dyDescent="0.2">
      <c r="A135" s="6" t="s">
        <v>188</v>
      </c>
      <c r="B135" s="59" t="s">
        <v>189</v>
      </c>
      <c r="C135" s="64"/>
      <c r="D135" s="37"/>
      <c r="E135" s="38"/>
      <c r="F135" s="38"/>
      <c r="G135" s="38"/>
      <c r="H135" s="64">
        <f t="shared" si="12"/>
        <v>0</v>
      </c>
      <c r="I135" s="38">
        <f>+NOVIEMBRE2021!K135</f>
        <v>0</v>
      </c>
      <c r="J135" s="38"/>
      <c r="K135" s="38">
        <f t="shared" si="13"/>
        <v>0</v>
      </c>
      <c r="L135" s="38">
        <f>+NOVIEMBRE2021!N135</f>
        <v>0</v>
      </c>
      <c r="M135" s="38"/>
      <c r="N135" s="38">
        <f t="shared" si="14"/>
        <v>0</v>
      </c>
      <c r="O135" s="38">
        <f>+NOVIEMBRE2021!Q135</f>
        <v>0</v>
      </c>
      <c r="P135" s="38"/>
      <c r="Q135" s="38">
        <f t="shared" si="15"/>
        <v>0</v>
      </c>
      <c r="R135" s="39">
        <f t="shared" si="10"/>
        <v>0</v>
      </c>
      <c r="S135" s="40">
        <f t="shared" si="11"/>
        <v>0</v>
      </c>
    </row>
    <row r="136" spans="1:21" ht="15" customHeight="1" x14ac:dyDescent="0.2">
      <c r="A136" s="6" t="s">
        <v>190</v>
      </c>
      <c r="B136" s="59" t="s">
        <v>191</v>
      </c>
      <c r="C136" s="64">
        <v>5000000</v>
      </c>
      <c r="D136" s="37"/>
      <c r="E136" s="38"/>
      <c r="F136" s="38"/>
      <c r="G136" s="38"/>
      <c r="H136" s="64">
        <f t="shared" si="12"/>
        <v>5000000</v>
      </c>
      <c r="I136" s="38">
        <f>+NOVIEMBRE2021!K136</f>
        <v>0</v>
      </c>
      <c r="J136" s="38"/>
      <c r="K136" s="38">
        <f t="shared" si="13"/>
        <v>0</v>
      </c>
      <c r="L136" s="38">
        <f>+NOVIEMBRE2021!N136</f>
        <v>0</v>
      </c>
      <c r="M136" s="38"/>
      <c r="N136" s="38">
        <f t="shared" si="14"/>
        <v>0</v>
      </c>
      <c r="O136" s="38">
        <f>+NOVIEMBRE2021!Q136</f>
        <v>0</v>
      </c>
      <c r="P136" s="38"/>
      <c r="Q136" s="38">
        <f t="shared" si="15"/>
        <v>0</v>
      </c>
      <c r="R136" s="39">
        <f t="shared" si="10"/>
        <v>5000000</v>
      </c>
      <c r="S136" s="40">
        <f t="shared" si="11"/>
        <v>0</v>
      </c>
    </row>
    <row r="137" spans="1:21" ht="15" customHeight="1" x14ac:dyDescent="0.2">
      <c r="A137" s="6" t="s">
        <v>192</v>
      </c>
      <c r="B137" s="59" t="s">
        <v>193</v>
      </c>
      <c r="C137" s="64">
        <v>68701072</v>
      </c>
      <c r="D137" s="37"/>
      <c r="E137" s="38">
        <v>500000</v>
      </c>
      <c r="F137" s="38"/>
      <c r="G137" s="38"/>
      <c r="H137" s="64">
        <f t="shared" si="12"/>
        <v>69201072</v>
      </c>
      <c r="I137" s="38">
        <f>+NOVIEMBRE2021!K137</f>
        <v>69201072</v>
      </c>
      <c r="J137" s="38">
        <v>-498300</v>
      </c>
      <c r="K137" s="38">
        <f t="shared" si="13"/>
        <v>68702772</v>
      </c>
      <c r="L137" s="38">
        <f>+NOVIEMBRE2021!N137</f>
        <v>68048667</v>
      </c>
      <c r="M137" s="38">
        <v>654105</v>
      </c>
      <c r="N137" s="38">
        <f t="shared" si="14"/>
        <v>68702772</v>
      </c>
      <c r="O137" s="38">
        <f>+NOVIEMBRE2021!Q137</f>
        <v>62680416</v>
      </c>
      <c r="P137" s="38">
        <v>6022356</v>
      </c>
      <c r="Q137" s="38">
        <f t="shared" si="15"/>
        <v>68702772</v>
      </c>
      <c r="R137" s="39">
        <f t="shared" si="10"/>
        <v>498300</v>
      </c>
      <c r="S137" s="40">
        <f t="shared" si="11"/>
        <v>0</v>
      </c>
    </row>
    <row r="138" spans="1:21" ht="15" customHeight="1" x14ac:dyDescent="0.2">
      <c r="A138" s="6" t="s">
        <v>194</v>
      </c>
      <c r="B138" s="59" t="s">
        <v>195</v>
      </c>
      <c r="C138" s="64"/>
      <c r="D138" s="37"/>
      <c r="E138" s="38"/>
      <c r="F138" s="38"/>
      <c r="G138" s="38"/>
      <c r="H138" s="64">
        <f t="shared" si="12"/>
        <v>0</v>
      </c>
      <c r="I138" s="38">
        <f>+NOVIEMBRE2021!K138</f>
        <v>0</v>
      </c>
      <c r="J138" s="38"/>
      <c r="K138" s="38">
        <f t="shared" si="13"/>
        <v>0</v>
      </c>
      <c r="L138" s="38">
        <f>+NOVIEMBRE2021!N138</f>
        <v>0</v>
      </c>
      <c r="M138" s="38"/>
      <c r="N138" s="38">
        <f t="shared" si="14"/>
        <v>0</v>
      </c>
      <c r="O138" s="38">
        <f>+NOVIEMBRE2021!Q138</f>
        <v>0</v>
      </c>
      <c r="P138" s="38"/>
      <c r="Q138" s="38">
        <f t="shared" si="15"/>
        <v>0</v>
      </c>
      <c r="R138" s="39">
        <f t="shared" si="10"/>
        <v>0</v>
      </c>
      <c r="S138" s="40">
        <f t="shared" si="11"/>
        <v>0</v>
      </c>
    </row>
    <row r="139" spans="1:21" ht="15" customHeight="1" x14ac:dyDescent="0.2">
      <c r="A139" s="6" t="s">
        <v>196</v>
      </c>
      <c r="B139" s="59" t="s">
        <v>197</v>
      </c>
      <c r="C139" s="64">
        <v>3704205</v>
      </c>
      <c r="D139" s="37">
        <v>2000000</v>
      </c>
      <c r="E139" s="38"/>
      <c r="F139" s="38"/>
      <c r="G139" s="38"/>
      <c r="H139" s="64">
        <f t="shared" si="12"/>
        <v>5704205</v>
      </c>
      <c r="I139" s="38">
        <f>+NOVIEMBRE2021!K139</f>
        <v>3593614.59</v>
      </c>
      <c r="J139" s="38">
        <v>1804293</v>
      </c>
      <c r="K139" s="38">
        <f t="shared" si="13"/>
        <v>5397907.5899999999</v>
      </c>
      <c r="L139" s="38">
        <f>+NOVIEMBRE2021!N139</f>
        <v>3593614.59</v>
      </c>
      <c r="M139" s="38">
        <v>1804293</v>
      </c>
      <c r="N139" s="38">
        <f t="shared" si="14"/>
        <v>5397907.5899999999</v>
      </c>
      <c r="O139" s="38">
        <f>+NOVIEMBRE2021!Q139</f>
        <v>3593614.59</v>
      </c>
      <c r="P139" s="38">
        <v>1804293</v>
      </c>
      <c r="Q139" s="38">
        <f t="shared" si="15"/>
        <v>5397907.5899999999</v>
      </c>
      <c r="R139" s="39">
        <f t="shared" si="10"/>
        <v>306297.41000000015</v>
      </c>
      <c r="S139" s="40">
        <f t="shared" si="11"/>
        <v>0</v>
      </c>
    </row>
    <row r="140" spans="1:21" ht="15" customHeight="1" x14ac:dyDescent="0.2">
      <c r="A140" s="6" t="s">
        <v>198</v>
      </c>
      <c r="B140" s="59" t="s">
        <v>199</v>
      </c>
      <c r="C140" s="64">
        <v>1000000</v>
      </c>
      <c r="D140" s="37"/>
      <c r="E140" s="38"/>
      <c r="F140" s="38"/>
      <c r="G140" s="38"/>
      <c r="H140" s="64">
        <f t="shared" si="12"/>
        <v>1000000</v>
      </c>
      <c r="I140" s="38">
        <f>+NOVIEMBRE2021!K140</f>
        <v>0</v>
      </c>
      <c r="J140" s="38"/>
      <c r="K140" s="38">
        <f t="shared" si="13"/>
        <v>0</v>
      </c>
      <c r="L140" s="38">
        <f>+NOVIEMBRE2021!N140</f>
        <v>0</v>
      </c>
      <c r="M140" s="38"/>
      <c r="N140" s="38">
        <f t="shared" si="14"/>
        <v>0</v>
      </c>
      <c r="O140" s="38">
        <f>+NOVIEMBRE2021!Q140</f>
        <v>0</v>
      </c>
      <c r="P140" s="38"/>
      <c r="Q140" s="38">
        <f t="shared" si="15"/>
        <v>0</v>
      </c>
      <c r="R140" s="39">
        <f t="shared" si="10"/>
        <v>1000000</v>
      </c>
      <c r="S140" s="40">
        <f t="shared" si="11"/>
        <v>0</v>
      </c>
    </row>
    <row r="141" spans="1:21" ht="15" customHeight="1" x14ac:dyDescent="0.2">
      <c r="A141" s="6" t="s">
        <v>200</v>
      </c>
      <c r="B141" s="59" t="s">
        <v>177</v>
      </c>
      <c r="C141" s="64">
        <v>1000000</v>
      </c>
      <c r="D141" s="37"/>
      <c r="E141" s="38"/>
      <c r="F141" s="38"/>
      <c r="G141" s="38"/>
      <c r="H141" s="64">
        <f t="shared" si="12"/>
        <v>1000000</v>
      </c>
      <c r="I141" s="38">
        <f>+NOVIEMBRE2021!K141</f>
        <v>16500</v>
      </c>
      <c r="J141" s="38"/>
      <c r="K141" s="38">
        <f t="shared" si="13"/>
        <v>16500</v>
      </c>
      <c r="L141" s="38">
        <f>+NOVIEMBRE2021!N141</f>
        <v>16500</v>
      </c>
      <c r="M141" s="38"/>
      <c r="N141" s="38">
        <f t="shared" si="14"/>
        <v>16500</v>
      </c>
      <c r="O141" s="38">
        <f>+NOVIEMBRE2021!Q141</f>
        <v>16500</v>
      </c>
      <c r="P141" s="38"/>
      <c r="Q141" s="38">
        <f t="shared" si="15"/>
        <v>16500</v>
      </c>
      <c r="R141" s="39">
        <f t="shared" si="10"/>
        <v>983500</v>
      </c>
      <c r="S141" s="40">
        <f t="shared" si="11"/>
        <v>0</v>
      </c>
    </row>
    <row r="142" spans="1:21" s="33" customFormat="1" ht="15" customHeight="1" x14ac:dyDescent="0.2">
      <c r="A142" s="5" t="s">
        <v>201</v>
      </c>
      <c r="B142" s="58" t="s">
        <v>202</v>
      </c>
      <c r="C142" s="65">
        <f>+C143</f>
        <v>5000000</v>
      </c>
      <c r="D142" s="34">
        <f>+D143</f>
        <v>0</v>
      </c>
      <c r="E142" s="29">
        <f>+E143</f>
        <v>1000000</v>
      </c>
      <c r="F142" s="29">
        <f>+F143</f>
        <v>0</v>
      </c>
      <c r="G142" s="29">
        <f>+G143</f>
        <v>0</v>
      </c>
      <c r="H142" s="65">
        <f t="shared" si="12"/>
        <v>6000000</v>
      </c>
      <c r="I142" s="29">
        <f>+NOVIEMBRE2021!K142</f>
        <v>5911321</v>
      </c>
      <c r="J142" s="29">
        <f>+J143</f>
        <v>0</v>
      </c>
      <c r="K142" s="29">
        <f t="shared" si="13"/>
        <v>5911321</v>
      </c>
      <c r="L142" s="29">
        <f>+NOVIEMBRE2021!N142</f>
        <v>5911321</v>
      </c>
      <c r="M142" s="29">
        <f>+M143</f>
        <v>0</v>
      </c>
      <c r="N142" s="29">
        <f t="shared" si="14"/>
        <v>5911321</v>
      </c>
      <c r="O142" s="29">
        <f>+NOVIEMBRE2021!Q142</f>
        <v>5911321</v>
      </c>
      <c r="P142" s="29">
        <f>+P143</f>
        <v>0</v>
      </c>
      <c r="Q142" s="29">
        <f t="shared" si="15"/>
        <v>5911321</v>
      </c>
      <c r="R142" s="35">
        <f t="shared" ref="R142:R205" si="17">+H142-K142</f>
        <v>88679</v>
      </c>
      <c r="S142" s="36">
        <f t="shared" ref="S142:S205" si="18">+N142-Q142</f>
        <v>0</v>
      </c>
      <c r="T142" s="70"/>
      <c r="U142" s="70"/>
    </row>
    <row r="143" spans="1:21" ht="15" customHeight="1" x14ac:dyDescent="0.2">
      <c r="A143" s="6" t="s">
        <v>203</v>
      </c>
      <c r="B143" s="59" t="s">
        <v>204</v>
      </c>
      <c r="C143" s="64">
        <v>5000000</v>
      </c>
      <c r="D143" s="37"/>
      <c r="E143" s="38">
        <v>1000000</v>
      </c>
      <c r="F143" s="38"/>
      <c r="G143" s="38"/>
      <c r="H143" s="64">
        <f t="shared" ref="H143:H206" si="19">+C143+D143+E143-F143-G143</f>
        <v>6000000</v>
      </c>
      <c r="I143" s="38">
        <f>+NOVIEMBRE2021!K143</f>
        <v>5911321</v>
      </c>
      <c r="J143" s="38"/>
      <c r="K143" s="38">
        <f t="shared" ref="K143:K206" si="20">+I143+J143</f>
        <v>5911321</v>
      </c>
      <c r="L143" s="38">
        <f>+NOVIEMBRE2021!N143</f>
        <v>5911321</v>
      </c>
      <c r="M143" s="38"/>
      <c r="N143" s="38">
        <f t="shared" ref="N143:N206" si="21">+L143+M143</f>
        <v>5911321</v>
      </c>
      <c r="O143" s="38">
        <f>+NOVIEMBRE2021!Q143</f>
        <v>5911321</v>
      </c>
      <c r="P143" s="38"/>
      <c r="Q143" s="38">
        <f t="shared" ref="Q143:Q206" si="22">+O143+P143</f>
        <v>5911321</v>
      </c>
      <c r="R143" s="39">
        <f t="shared" si="17"/>
        <v>88679</v>
      </c>
      <c r="S143" s="40">
        <f t="shared" si="18"/>
        <v>0</v>
      </c>
    </row>
    <row r="144" spans="1:21" s="33" customFormat="1" ht="15" customHeight="1" x14ac:dyDescent="0.2">
      <c r="A144" s="5" t="s">
        <v>205</v>
      </c>
      <c r="B144" s="58" t="s">
        <v>98</v>
      </c>
      <c r="C144" s="65">
        <f>+C145+C158</f>
        <v>207804833</v>
      </c>
      <c r="D144" s="34">
        <f>+D145+D158</f>
        <v>253188669.95999998</v>
      </c>
      <c r="E144" s="29">
        <f>+E145+E158</f>
        <v>65801328</v>
      </c>
      <c r="F144" s="29">
        <f>+F145+F158</f>
        <v>0</v>
      </c>
      <c r="G144" s="29">
        <f>+G145+G158</f>
        <v>7000000</v>
      </c>
      <c r="H144" s="65">
        <f t="shared" si="19"/>
        <v>519794830.95999998</v>
      </c>
      <c r="I144" s="29">
        <f>+NOVIEMBRE2021!K144</f>
        <v>435033804.97000003</v>
      </c>
      <c r="J144" s="29">
        <f>+J145+J158</f>
        <v>-1376832</v>
      </c>
      <c r="K144" s="29">
        <f t="shared" si="20"/>
        <v>433656972.97000003</v>
      </c>
      <c r="L144" s="29">
        <f>+NOVIEMBRE2021!N144</f>
        <v>357511474.97000003</v>
      </c>
      <c r="M144" s="29">
        <f>+M145+M158</f>
        <v>76145498</v>
      </c>
      <c r="N144" s="29">
        <f t="shared" si="21"/>
        <v>433656972.97000003</v>
      </c>
      <c r="O144" s="29">
        <f>+NOVIEMBRE2021!Q144</f>
        <v>306602824.97000003</v>
      </c>
      <c r="P144" s="29">
        <f>+P145+P158</f>
        <v>108399348</v>
      </c>
      <c r="Q144" s="29">
        <f t="shared" si="22"/>
        <v>415002172.97000003</v>
      </c>
      <c r="R144" s="35">
        <f t="shared" si="17"/>
        <v>86137857.98999995</v>
      </c>
      <c r="S144" s="36">
        <f t="shared" si="18"/>
        <v>18654800</v>
      </c>
      <c r="T144" s="70"/>
      <c r="U144" s="70"/>
    </row>
    <row r="145" spans="1:27" s="33" customFormat="1" ht="15" customHeight="1" x14ac:dyDescent="0.2">
      <c r="A145" s="5" t="s">
        <v>206</v>
      </c>
      <c r="B145" s="58" t="s">
        <v>163</v>
      </c>
      <c r="C145" s="65">
        <f>+C146+C148</f>
        <v>48000000</v>
      </c>
      <c r="D145" s="34">
        <f>+D146+D148</f>
        <v>193522832.57999998</v>
      </c>
      <c r="E145" s="29">
        <f>+E146+E148</f>
        <v>42375296</v>
      </c>
      <c r="F145" s="29">
        <f>+F146+F148</f>
        <v>0</v>
      </c>
      <c r="G145" s="29">
        <f>+G146+G148</f>
        <v>0</v>
      </c>
      <c r="H145" s="65">
        <f t="shared" si="19"/>
        <v>283898128.57999998</v>
      </c>
      <c r="I145" s="29">
        <f>+NOVIEMBRE2021!K145</f>
        <v>254615188</v>
      </c>
      <c r="J145" s="29">
        <f>+J146+J148</f>
        <v>-2501182</v>
      </c>
      <c r="K145" s="29">
        <f t="shared" si="20"/>
        <v>252114006</v>
      </c>
      <c r="L145" s="29">
        <f>+NOVIEMBRE2021!N145</f>
        <v>211532648</v>
      </c>
      <c r="M145" s="29">
        <f>+M146+M148</f>
        <v>40581358</v>
      </c>
      <c r="N145" s="29">
        <f t="shared" si="21"/>
        <v>252114006</v>
      </c>
      <c r="O145" s="29">
        <f>+NOVIEMBRE2021!Q145</f>
        <v>164269648</v>
      </c>
      <c r="P145" s="29">
        <f>+P146+P148</f>
        <v>80584108</v>
      </c>
      <c r="Q145" s="29">
        <f t="shared" si="22"/>
        <v>244853756</v>
      </c>
      <c r="R145" s="35">
        <f t="shared" si="17"/>
        <v>31784122.579999983</v>
      </c>
      <c r="S145" s="36">
        <f t="shared" si="18"/>
        <v>7260250</v>
      </c>
      <c r="T145" s="70"/>
      <c r="U145" s="70"/>
    </row>
    <row r="146" spans="1:27" ht="15" customHeight="1" x14ac:dyDescent="0.2">
      <c r="A146" s="6" t="s">
        <v>207</v>
      </c>
      <c r="B146" s="59" t="s">
        <v>208</v>
      </c>
      <c r="C146" s="64">
        <f>+C147</f>
        <v>10000000</v>
      </c>
      <c r="D146" s="37">
        <f>11837550+5000000</f>
        <v>16837550</v>
      </c>
      <c r="E146" s="38">
        <v>1000000</v>
      </c>
      <c r="F146" s="38">
        <f>+F147</f>
        <v>0</v>
      </c>
      <c r="G146" s="38"/>
      <c r="H146" s="64">
        <f t="shared" si="19"/>
        <v>27837550</v>
      </c>
      <c r="I146" s="38">
        <f>+NOVIEMBRE2021!K146</f>
        <v>18240000</v>
      </c>
      <c r="J146" s="38">
        <v>969558</v>
      </c>
      <c r="K146" s="38">
        <f t="shared" si="20"/>
        <v>19209558</v>
      </c>
      <c r="L146" s="38">
        <f>+NOVIEMBRE2021!N146</f>
        <v>12851450</v>
      </c>
      <c r="M146" s="38">
        <v>6358108</v>
      </c>
      <c r="N146" s="38">
        <f t="shared" si="21"/>
        <v>19209558</v>
      </c>
      <c r="O146" s="38">
        <f>+NOVIEMBRE2021!Q146</f>
        <v>12851450</v>
      </c>
      <c r="P146" s="38">
        <v>4358108</v>
      </c>
      <c r="Q146" s="38">
        <f t="shared" si="22"/>
        <v>17209558</v>
      </c>
      <c r="R146" s="39">
        <f t="shared" si="17"/>
        <v>8627992</v>
      </c>
      <c r="S146" s="40">
        <f t="shared" si="18"/>
        <v>2000000</v>
      </c>
    </row>
    <row r="147" spans="1:27" ht="15" customHeight="1" x14ac:dyDescent="0.2">
      <c r="A147" s="6" t="s">
        <v>209</v>
      </c>
      <c r="B147" s="59" t="s">
        <v>210</v>
      </c>
      <c r="C147" s="64">
        <v>10000000</v>
      </c>
      <c r="D147" s="37"/>
      <c r="E147" s="38"/>
      <c r="F147" s="38"/>
      <c r="G147" s="38"/>
      <c r="H147" s="64">
        <f t="shared" si="19"/>
        <v>10000000</v>
      </c>
      <c r="I147" s="38">
        <f>+NOVIEMBRE2021!K147</f>
        <v>0</v>
      </c>
      <c r="J147" s="38"/>
      <c r="K147" s="38">
        <f t="shared" si="20"/>
        <v>0</v>
      </c>
      <c r="L147" s="38">
        <f>+NOVIEMBRE2021!N147</f>
        <v>0</v>
      </c>
      <c r="M147" s="38"/>
      <c r="N147" s="38">
        <f t="shared" si="21"/>
        <v>0</v>
      </c>
      <c r="O147" s="38">
        <f>+NOVIEMBRE2021!Q147</f>
        <v>0</v>
      </c>
      <c r="P147" s="38"/>
      <c r="Q147" s="38">
        <f t="shared" si="22"/>
        <v>0</v>
      </c>
      <c r="R147" s="39">
        <f t="shared" si="17"/>
        <v>10000000</v>
      </c>
      <c r="S147" s="40">
        <f t="shared" si="18"/>
        <v>0</v>
      </c>
    </row>
    <row r="148" spans="1:27" ht="15" customHeight="1" x14ac:dyDescent="0.2">
      <c r="A148" s="6" t="s">
        <v>211</v>
      </c>
      <c r="B148" s="59" t="s">
        <v>1</v>
      </c>
      <c r="C148" s="64">
        <f>+C149+C150</f>
        <v>38000000</v>
      </c>
      <c r="D148" s="37">
        <f>+D149+D150</f>
        <v>176685282.57999998</v>
      </c>
      <c r="E148" s="38">
        <f>+E149+E150</f>
        <v>41375296</v>
      </c>
      <c r="F148" s="38">
        <f>+F149+F150</f>
        <v>0</v>
      </c>
      <c r="G148" s="38">
        <f>+G149+G150</f>
        <v>0</v>
      </c>
      <c r="H148" s="64">
        <f t="shared" si="19"/>
        <v>256060578.57999998</v>
      </c>
      <c r="I148" s="38">
        <f>+NOVIEMBRE2021!K148</f>
        <v>236375188</v>
      </c>
      <c r="J148" s="38">
        <f>+J149+J150</f>
        <v>-3470740</v>
      </c>
      <c r="K148" s="38">
        <f t="shared" si="20"/>
        <v>232904448</v>
      </c>
      <c r="L148" s="38">
        <f>+NOVIEMBRE2021!N148</f>
        <v>198681198</v>
      </c>
      <c r="M148" s="38">
        <f>+M149+M150</f>
        <v>34223250</v>
      </c>
      <c r="N148" s="38">
        <f t="shared" si="21"/>
        <v>232904448</v>
      </c>
      <c r="O148" s="38">
        <f>+NOVIEMBRE2021!Q148</f>
        <v>151418198</v>
      </c>
      <c r="P148" s="38">
        <f>+P149+P150</f>
        <v>76226000</v>
      </c>
      <c r="Q148" s="38">
        <f t="shared" si="22"/>
        <v>227644198</v>
      </c>
      <c r="R148" s="39">
        <f t="shared" si="17"/>
        <v>23156130.579999983</v>
      </c>
      <c r="S148" s="40">
        <f t="shared" si="18"/>
        <v>5260250</v>
      </c>
    </row>
    <row r="149" spans="1:27" ht="15" customHeight="1" x14ac:dyDescent="0.2">
      <c r="A149" s="6" t="s">
        <v>212</v>
      </c>
      <c r="B149" s="59" t="s">
        <v>213</v>
      </c>
      <c r="C149" s="64"/>
      <c r="D149" s="37">
        <f>51921188+10000000+17858216</f>
        <v>79779404</v>
      </c>
      <c r="E149" s="38">
        <v>19404784</v>
      </c>
      <c r="F149" s="38"/>
      <c r="G149" s="38"/>
      <c r="H149" s="64">
        <f t="shared" si="19"/>
        <v>99184188</v>
      </c>
      <c r="I149" s="38">
        <f>+NOVIEMBRE2021!K149</f>
        <v>99184188</v>
      </c>
      <c r="J149" s="38"/>
      <c r="K149" s="38">
        <f t="shared" si="20"/>
        <v>99184188</v>
      </c>
      <c r="L149" s="38">
        <f>+NOVIEMBRE2021!N149</f>
        <v>99184188</v>
      </c>
      <c r="M149" s="38"/>
      <c r="N149" s="38">
        <f t="shared" si="21"/>
        <v>99184188</v>
      </c>
      <c r="O149" s="38">
        <f>+NOVIEMBRE2021!Q149</f>
        <v>51921188</v>
      </c>
      <c r="P149" s="38">
        <v>47263000</v>
      </c>
      <c r="Q149" s="38">
        <f t="shared" si="22"/>
        <v>99184188</v>
      </c>
      <c r="R149" s="39">
        <f t="shared" si="17"/>
        <v>0</v>
      </c>
      <c r="S149" s="40">
        <f t="shared" si="18"/>
        <v>0</v>
      </c>
    </row>
    <row r="150" spans="1:27" ht="15" customHeight="1" x14ac:dyDescent="0.2">
      <c r="A150" s="6" t="s">
        <v>214</v>
      </c>
      <c r="B150" s="59" t="s">
        <v>215</v>
      </c>
      <c r="C150" s="64">
        <f>+C151+C152+C153+C154+C155+C156+C157</f>
        <v>38000000</v>
      </c>
      <c r="D150" s="38">
        <f>+D151+D152+D153+D154+D155+D156+D157</f>
        <v>96905878.579999998</v>
      </c>
      <c r="E150" s="38">
        <f>+E151+E152+E153+E154+E155+E156+E157</f>
        <v>21970512</v>
      </c>
      <c r="F150" s="38">
        <f>+F151+F152+F153+F154+F155+F156+F157</f>
        <v>0</v>
      </c>
      <c r="G150" s="38">
        <f>+G151+G152+G153+G154+G155+G156+G157</f>
        <v>0</v>
      </c>
      <c r="H150" s="64">
        <f t="shared" si="19"/>
        <v>156876390.57999998</v>
      </c>
      <c r="I150" s="38">
        <f>+NOVIEMBRE2021!K150</f>
        <v>137191000</v>
      </c>
      <c r="J150" s="38">
        <f>+J151+J152+J153+J154+J155+J156+J157</f>
        <v>-3470740</v>
      </c>
      <c r="K150" s="38">
        <f t="shared" si="20"/>
        <v>133720260</v>
      </c>
      <c r="L150" s="38">
        <f>+NOVIEMBRE2021!N150</f>
        <v>99497010</v>
      </c>
      <c r="M150" s="38">
        <f>+M151+M152+M153+M154+M155+M156+M157</f>
        <v>34223250</v>
      </c>
      <c r="N150" s="38">
        <f t="shared" si="21"/>
        <v>133720260</v>
      </c>
      <c r="O150" s="38">
        <f>+NOVIEMBRE2021!Q150</f>
        <v>99497010</v>
      </c>
      <c r="P150" s="38">
        <f>+P151+P152+P153+P154+P155+P156+P157</f>
        <v>28963000</v>
      </c>
      <c r="Q150" s="38">
        <f t="shared" si="22"/>
        <v>128460010</v>
      </c>
      <c r="R150" s="39">
        <f t="shared" si="17"/>
        <v>23156130.579999983</v>
      </c>
      <c r="S150" s="40">
        <f t="shared" si="18"/>
        <v>5260250</v>
      </c>
      <c r="U150" s="71" t="s">
        <v>390</v>
      </c>
      <c r="V150" s="153" t="s">
        <v>391</v>
      </c>
      <c r="X150" s="153" t="s">
        <v>392</v>
      </c>
      <c r="Y150" s="153" t="s">
        <v>393</v>
      </c>
      <c r="Z150" s="8" t="s">
        <v>390</v>
      </c>
      <c r="AA150" s="8" t="s">
        <v>394</v>
      </c>
    </row>
    <row r="151" spans="1:27" ht="15" customHeight="1" x14ac:dyDescent="0.2">
      <c r="A151" s="6" t="s">
        <v>216</v>
      </c>
      <c r="B151" s="62" t="s">
        <v>217</v>
      </c>
      <c r="C151" s="64">
        <v>26000000</v>
      </c>
      <c r="D151" s="37">
        <v>10000000</v>
      </c>
      <c r="E151" s="38"/>
      <c r="F151" s="38"/>
      <c r="G151" s="38"/>
      <c r="H151" s="64">
        <f t="shared" si="19"/>
        <v>36000000</v>
      </c>
      <c r="I151" s="38">
        <f>+NOVIEMBRE2021!K151</f>
        <v>24800000</v>
      </c>
      <c r="J151" s="38">
        <v>-3468420</v>
      </c>
      <c r="K151" s="38">
        <f t="shared" si="20"/>
        <v>21331580</v>
      </c>
      <c r="L151" s="38">
        <f>+NOVIEMBRE2021!N151</f>
        <v>16071330</v>
      </c>
      <c r="M151" s="38">
        <v>5260250</v>
      </c>
      <c r="N151" s="38">
        <f t="shared" si="21"/>
        <v>21331580</v>
      </c>
      <c r="O151" s="38">
        <f>+NOVIEMBRE2021!Q151</f>
        <v>16071330</v>
      </c>
      <c r="P151" s="38"/>
      <c r="Q151" s="38">
        <f t="shared" si="22"/>
        <v>16071330</v>
      </c>
      <c r="R151" s="39">
        <f t="shared" si="17"/>
        <v>14668420</v>
      </c>
      <c r="S151" s="40">
        <f t="shared" si="18"/>
        <v>5260250</v>
      </c>
      <c r="U151" s="164" t="s">
        <v>388</v>
      </c>
      <c r="V151" s="164"/>
      <c r="X151" s="164" t="s">
        <v>389</v>
      </c>
      <c r="Y151" s="164"/>
    </row>
    <row r="152" spans="1:27" ht="15" customHeight="1" x14ac:dyDescent="0.2">
      <c r="A152" s="6" t="s">
        <v>218</v>
      </c>
      <c r="B152" s="62" t="s">
        <v>219</v>
      </c>
      <c r="C152" s="64">
        <v>4000000</v>
      </c>
      <c r="D152" s="37"/>
      <c r="E152" s="38">
        <f>1030500+1362462</f>
        <v>2392962</v>
      </c>
      <c r="F152" s="38"/>
      <c r="G152" s="38"/>
      <c r="H152" s="64">
        <f t="shared" si="19"/>
        <v>6392962</v>
      </c>
      <c r="I152" s="38">
        <f>+NOVIEMBRE2021!K152</f>
        <v>2000000</v>
      </c>
      <c r="J152" s="38">
        <v>-1770</v>
      </c>
      <c r="K152" s="38">
        <f t="shared" si="20"/>
        <v>1998230</v>
      </c>
      <c r="L152" s="38">
        <f>+NOVIEMBRE2021!N152</f>
        <v>1998230</v>
      </c>
      <c r="M152" s="38"/>
      <c r="N152" s="38">
        <f t="shared" si="21"/>
        <v>1998230</v>
      </c>
      <c r="O152" s="38">
        <f>+NOVIEMBRE2021!Q152</f>
        <v>1998230</v>
      </c>
      <c r="P152" s="38"/>
      <c r="Q152" s="38">
        <f t="shared" si="22"/>
        <v>1998230</v>
      </c>
      <c r="R152" s="39">
        <f t="shared" si="17"/>
        <v>4394732</v>
      </c>
      <c r="S152" s="40">
        <f t="shared" si="18"/>
        <v>0</v>
      </c>
      <c r="U152" s="53">
        <v>3774219</v>
      </c>
      <c r="V152" s="53"/>
      <c r="X152" s="53">
        <v>8111926</v>
      </c>
      <c r="Y152" s="53">
        <v>9679587</v>
      </c>
      <c r="Z152" s="53">
        <v>2699380</v>
      </c>
      <c r="AA152" s="53">
        <v>1999200</v>
      </c>
    </row>
    <row r="153" spans="1:27" ht="15" customHeight="1" x14ac:dyDescent="0.2">
      <c r="A153" s="6" t="s">
        <v>220</v>
      </c>
      <c r="B153" s="62" t="s">
        <v>221</v>
      </c>
      <c r="C153" s="64">
        <v>4000000</v>
      </c>
      <c r="D153" s="37">
        <v>1992428.58</v>
      </c>
      <c r="E153" s="38"/>
      <c r="F153" s="38"/>
      <c r="G153" s="38"/>
      <c r="H153" s="64">
        <f t="shared" si="19"/>
        <v>5992428.5800000001</v>
      </c>
      <c r="I153" s="38">
        <f>+NOVIEMBRE2021!K153</f>
        <v>5900000</v>
      </c>
      <c r="J153" s="38">
        <v>-550</v>
      </c>
      <c r="K153" s="38">
        <f t="shared" si="20"/>
        <v>5899450</v>
      </c>
      <c r="L153" s="38">
        <f>+NOVIEMBRE2021!N153</f>
        <v>5899450</v>
      </c>
      <c r="M153" s="38"/>
      <c r="N153" s="38">
        <f t="shared" si="21"/>
        <v>5899450</v>
      </c>
      <c r="O153" s="38">
        <f>+NOVIEMBRE2021!Q153</f>
        <v>5899450</v>
      </c>
      <c r="P153" s="38"/>
      <c r="Q153" s="38">
        <f t="shared" si="22"/>
        <v>5899450</v>
      </c>
      <c r="R153" s="39">
        <f t="shared" si="17"/>
        <v>92978.580000000075</v>
      </c>
      <c r="S153" s="40">
        <f t="shared" si="18"/>
        <v>0</v>
      </c>
      <c r="U153" s="53">
        <v>493606</v>
      </c>
      <c r="V153" s="53">
        <v>6619334</v>
      </c>
      <c r="X153" s="53">
        <v>5970000</v>
      </c>
      <c r="Y153" s="53">
        <v>4505409</v>
      </c>
      <c r="Z153" s="53">
        <v>3240</v>
      </c>
      <c r="AA153" s="53">
        <v>2547909</v>
      </c>
    </row>
    <row r="154" spans="1:27" ht="15" customHeight="1" x14ac:dyDescent="0.2">
      <c r="A154" s="6" t="s">
        <v>222</v>
      </c>
      <c r="B154" s="62" t="s">
        <v>223</v>
      </c>
      <c r="C154" s="64"/>
      <c r="D154" s="37">
        <f>10000000+74913450</f>
        <v>84913450</v>
      </c>
      <c r="E154" s="38">
        <f>14424000+5153550</f>
        <v>19577550</v>
      </c>
      <c r="F154" s="38"/>
      <c r="G154" s="38"/>
      <c r="H154" s="64">
        <f t="shared" si="19"/>
        <v>104491000</v>
      </c>
      <c r="I154" s="38">
        <f>+NOVIEMBRE2021!K154</f>
        <v>104491000</v>
      </c>
      <c r="J154" s="38"/>
      <c r="K154" s="38">
        <f t="shared" si="20"/>
        <v>104491000</v>
      </c>
      <c r="L154" s="38">
        <f>+NOVIEMBRE2021!N154</f>
        <v>75528000</v>
      </c>
      <c r="M154" s="38">
        <v>28963000</v>
      </c>
      <c r="N154" s="38">
        <f t="shared" si="21"/>
        <v>104491000</v>
      </c>
      <c r="O154" s="38">
        <f>+NOVIEMBRE2021!Q154</f>
        <v>75528000</v>
      </c>
      <c r="P154" s="38">
        <v>28963000</v>
      </c>
      <c r="Q154" s="38">
        <f t="shared" si="22"/>
        <v>104491000</v>
      </c>
      <c r="R154" s="39">
        <f t="shared" si="17"/>
        <v>0</v>
      </c>
      <c r="S154" s="40">
        <f t="shared" si="18"/>
        <v>0</v>
      </c>
      <c r="U154" s="53">
        <v>3601600</v>
      </c>
      <c r="V154" s="53">
        <v>5000000</v>
      </c>
      <c r="X154" s="53">
        <v>1276350</v>
      </c>
      <c r="Y154" s="53">
        <v>573278</v>
      </c>
      <c r="Z154" s="53"/>
      <c r="AA154" s="53">
        <v>275197</v>
      </c>
    </row>
    <row r="155" spans="1:27" ht="15" customHeight="1" x14ac:dyDescent="0.2">
      <c r="A155" s="6" t="s">
        <v>224</v>
      </c>
      <c r="B155" s="62" t="s">
        <v>175</v>
      </c>
      <c r="C155" s="64">
        <v>2000000</v>
      </c>
      <c r="D155" s="37"/>
      <c r="E155" s="38"/>
      <c r="F155" s="38"/>
      <c r="G155" s="38"/>
      <c r="H155" s="64">
        <f t="shared" si="19"/>
        <v>2000000</v>
      </c>
      <c r="I155" s="38">
        <f>+NOVIEMBRE2021!K155</f>
        <v>0</v>
      </c>
      <c r="J155" s="38"/>
      <c r="K155" s="38">
        <f t="shared" si="20"/>
        <v>0</v>
      </c>
      <c r="L155" s="38">
        <f>+NOVIEMBRE2021!N155</f>
        <v>0</v>
      </c>
      <c r="M155" s="38"/>
      <c r="N155" s="38">
        <f t="shared" si="21"/>
        <v>0</v>
      </c>
      <c r="O155" s="38">
        <f>+NOVIEMBRE2021!Q155</f>
        <v>0</v>
      </c>
      <c r="P155" s="38"/>
      <c r="Q155" s="38">
        <f t="shared" si="22"/>
        <v>0</v>
      </c>
      <c r="R155" s="39">
        <f t="shared" si="17"/>
        <v>2000000</v>
      </c>
      <c r="S155" s="40">
        <f t="shared" si="18"/>
        <v>0</v>
      </c>
      <c r="U155" s="53">
        <v>1853441</v>
      </c>
      <c r="V155" s="53"/>
      <c r="X155" s="53">
        <v>1231588</v>
      </c>
      <c r="Y155" s="53">
        <v>189564</v>
      </c>
      <c r="Z155" s="53"/>
    </row>
    <row r="156" spans="1:27" ht="15" customHeight="1" x14ac:dyDescent="0.2">
      <c r="A156" s="6" t="s">
        <v>225</v>
      </c>
      <c r="B156" s="62" t="s">
        <v>226</v>
      </c>
      <c r="C156" s="64">
        <v>2000000</v>
      </c>
      <c r="D156" s="37"/>
      <c r="E156" s="38"/>
      <c r="F156" s="38"/>
      <c r="G156" s="38"/>
      <c r="H156" s="64">
        <f t="shared" si="19"/>
        <v>2000000</v>
      </c>
      <c r="I156" s="38">
        <f>+NOVIEMBRE2021!K156</f>
        <v>0</v>
      </c>
      <c r="J156" s="38"/>
      <c r="K156" s="38">
        <f t="shared" si="20"/>
        <v>0</v>
      </c>
      <c r="L156" s="38">
        <f>+NOVIEMBRE2021!N156</f>
        <v>0</v>
      </c>
      <c r="M156" s="38"/>
      <c r="N156" s="38">
        <f t="shared" si="21"/>
        <v>0</v>
      </c>
      <c r="O156" s="38">
        <f>+NOVIEMBRE2021!Q156</f>
        <v>0</v>
      </c>
      <c r="P156" s="38"/>
      <c r="Q156" s="38">
        <f t="shared" si="22"/>
        <v>0</v>
      </c>
      <c r="R156" s="39">
        <f t="shared" si="17"/>
        <v>2000000</v>
      </c>
      <c r="S156" s="40">
        <f t="shared" si="18"/>
        <v>0</v>
      </c>
      <c r="U156" s="53">
        <v>657800</v>
      </c>
      <c r="V156" s="53"/>
      <c r="X156" s="53">
        <v>407508</v>
      </c>
      <c r="Y156" s="53">
        <v>3062904</v>
      </c>
      <c r="Z156" s="53"/>
    </row>
    <row r="157" spans="1:27" ht="15" customHeight="1" x14ac:dyDescent="0.2">
      <c r="A157" s="6" t="s">
        <v>227</v>
      </c>
      <c r="B157" s="62" t="s">
        <v>228</v>
      </c>
      <c r="C157" s="64"/>
      <c r="D157" s="37"/>
      <c r="E157" s="38"/>
      <c r="F157" s="38"/>
      <c r="G157" s="38"/>
      <c r="H157" s="64">
        <f t="shared" si="19"/>
        <v>0</v>
      </c>
      <c r="I157" s="38">
        <f>+NOVIEMBRE2021!K157</f>
        <v>0</v>
      </c>
      <c r="J157" s="38"/>
      <c r="K157" s="38">
        <f t="shared" si="20"/>
        <v>0</v>
      </c>
      <c r="L157" s="38">
        <f>+NOVIEMBRE2021!N157</f>
        <v>0</v>
      </c>
      <c r="M157" s="38"/>
      <c r="N157" s="38">
        <f t="shared" si="21"/>
        <v>0</v>
      </c>
      <c r="O157" s="38">
        <f>+NOVIEMBRE2021!Q157</f>
        <v>0</v>
      </c>
      <c r="P157" s="38"/>
      <c r="Q157" s="38">
        <f t="shared" si="22"/>
        <v>0</v>
      </c>
      <c r="R157" s="39">
        <f t="shared" si="17"/>
        <v>0</v>
      </c>
      <c r="S157" s="40">
        <f t="shared" si="18"/>
        <v>0</v>
      </c>
      <c r="U157" s="53">
        <f>SUM(U152:U156)</f>
        <v>10380666</v>
      </c>
      <c r="V157" s="53">
        <f>SUM(V152:V156)</f>
        <v>11619334</v>
      </c>
      <c r="X157" s="53">
        <v>2172166</v>
      </c>
      <c r="Y157" s="53">
        <v>67760</v>
      </c>
    </row>
    <row r="158" spans="1:27" s="33" customFormat="1" ht="15" customHeight="1" x14ac:dyDescent="0.2">
      <c r="A158" s="5" t="s">
        <v>229</v>
      </c>
      <c r="B158" s="58" t="s">
        <v>179</v>
      </c>
      <c r="C158" s="65">
        <f>+C159+C160</f>
        <v>159804833</v>
      </c>
      <c r="D158" s="34">
        <f>+D159+D160</f>
        <v>59665837.380000003</v>
      </c>
      <c r="E158" s="29">
        <f>+E159+E160</f>
        <v>23426032</v>
      </c>
      <c r="F158" s="29">
        <f>+F159+F160</f>
        <v>0</v>
      </c>
      <c r="G158" s="29">
        <f>+G159+G160</f>
        <v>7000000</v>
      </c>
      <c r="H158" s="65">
        <f t="shared" si="19"/>
        <v>235896702.38</v>
      </c>
      <c r="I158" s="29">
        <f>+NOVIEMBRE2021!K158</f>
        <v>180418616.97</v>
      </c>
      <c r="J158" s="29">
        <f>+J159+J160</f>
        <v>1124350</v>
      </c>
      <c r="K158" s="29">
        <f t="shared" si="20"/>
        <v>181542966.97</v>
      </c>
      <c r="L158" s="29">
        <f>+NOVIEMBRE2021!N158</f>
        <v>145978826.97</v>
      </c>
      <c r="M158" s="29">
        <f>+M159+M160</f>
        <v>35564140</v>
      </c>
      <c r="N158" s="29">
        <f t="shared" si="21"/>
        <v>181542966.97</v>
      </c>
      <c r="O158" s="29">
        <f>+NOVIEMBRE2021!Q158</f>
        <v>142333176.97</v>
      </c>
      <c r="P158" s="29">
        <f>+P159+P160</f>
        <v>27815240</v>
      </c>
      <c r="Q158" s="29">
        <f t="shared" si="22"/>
        <v>170148416.97</v>
      </c>
      <c r="R158" s="35">
        <f t="shared" si="17"/>
        <v>54353735.409999996</v>
      </c>
      <c r="S158" s="36">
        <f t="shared" si="18"/>
        <v>11394550</v>
      </c>
      <c r="T158" s="70"/>
      <c r="U158" s="70"/>
      <c r="V158" s="54">
        <f>+V157+U157</f>
        <v>22000000</v>
      </c>
      <c r="X158" s="53">
        <v>415500</v>
      </c>
      <c r="Y158" s="53">
        <v>671458</v>
      </c>
    </row>
    <row r="159" spans="1:27" ht="15" customHeight="1" x14ac:dyDescent="0.2">
      <c r="A159" s="6" t="s">
        <v>230</v>
      </c>
      <c r="B159" s="59" t="s">
        <v>231</v>
      </c>
      <c r="C159" s="64">
        <v>68804833</v>
      </c>
      <c r="D159" s="37">
        <f>3385200+7207000+3262760+7000000+14103728.81</f>
        <v>34958688.810000002</v>
      </c>
      <c r="E159" s="38"/>
      <c r="F159" s="38"/>
      <c r="G159" s="38">
        <v>1000000</v>
      </c>
      <c r="H159" s="64">
        <f t="shared" si="19"/>
        <v>102763521.81</v>
      </c>
      <c r="I159" s="38">
        <f>+NOVIEMBRE2021!K159</f>
        <v>60203200</v>
      </c>
      <c r="J159" s="38">
        <v>800000</v>
      </c>
      <c r="K159" s="38">
        <f t="shared" si="20"/>
        <v>61003200</v>
      </c>
      <c r="L159" s="38">
        <f>+NOVIEMBRE2021!N159</f>
        <v>47703200</v>
      </c>
      <c r="M159" s="38">
        <v>13300000</v>
      </c>
      <c r="N159" s="38">
        <f t="shared" si="21"/>
        <v>61003200</v>
      </c>
      <c r="O159" s="38">
        <f>+NOVIEMBRE2021!Q159</f>
        <v>47703200</v>
      </c>
      <c r="P159" s="38">
        <v>13300000</v>
      </c>
      <c r="Q159" s="38">
        <f t="shared" si="22"/>
        <v>61003200</v>
      </c>
      <c r="R159" s="39">
        <f t="shared" si="17"/>
        <v>41760321.810000002</v>
      </c>
      <c r="S159" s="40">
        <f t="shared" si="18"/>
        <v>0</v>
      </c>
      <c r="X159" s="53">
        <v>3478166</v>
      </c>
      <c r="Y159" s="53">
        <v>84683</v>
      </c>
    </row>
    <row r="160" spans="1:27" ht="15" customHeight="1" x14ac:dyDescent="0.2">
      <c r="A160" s="6" t="s">
        <v>232</v>
      </c>
      <c r="B160" s="59" t="s">
        <v>1</v>
      </c>
      <c r="C160" s="64">
        <f>SUM(C161:C171)</f>
        <v>91000000</v>
      </c>
      <c r="D160" s="37">
        <f>SUM(D161:D171)</f>
        <v>24707148.57</v>
      </c>
      <c r="E160" s="38">
        <f>SUM(E161:E171)</f>
        <v>23426032</v>
      </c>
      <c r="F160" s="38">
        <f>SUM(F161:F171)</f>
        <v>0</v>
      </c>
      <c r="G160" s="38">
        <f>SUM(G161:G171)</f>
        <v>6000000</v>
      </c>
      <c r="H160" s="64">
        <f t="shared" si="19"/>
        <v>133133180.56999999</v>
      </c>
      <c r="I160" s="38">
        <f>+NOVIEMBRE2021!K160</f>
        <v>120215416.97</v>
      </c>
      <c r="J160" s="38">
        <f>SUM(J161:J171)</f>
        <v>324350</v>
      </c>
      <c r="K160" s="38">
        <f t="shared" si="20"/>
        <v>120539766.97</v>
      </c>
      <c r="L160" s="38">
        <f>+NOVIEMBRE2021!N160</f>
        <v>98275626.969999999</v>
      </c>
      <c r="M160" s="38">
        <f>SUM(M161:M171)</f>
        <v>22264140</v>
      </c>
      <c r="N160" s="38">
        <f t="shared" si="21"/>
        <v>120539766.97</v>
      </c>
      <c r="O160" s="38">
        <f>+NOVIEMBRE2021!Q160</f>
        <v>94629976.969999999</v>
      </c>
      <c r="P160" s="38">
        <f>SUM(P161:P171)</f>
        <v>14515240</v>
      </c>
      <c r="Q160" s="38">
        <f t="shared" si="22"/>
        <v>109145216.97</v>
      </c>
      <c r="R160" s="39">
        <f t="shared" si="17"/>
        <v>12593413.599999994</v>
      </c>
      <c r="S160" s="40">
        <f t="shared" si="18"/>
        <v>11394550</v>
      </c>
      <c r="X160" s="53">
        <v>53252</v>
      </c>
      <c r="Y160" s="53">
        <v>4000000</v>
      </c>
    </row>
    <row r="161" spans="1:27" ht="15" customHeight="1" x14ac:dyDescent="0.2">
      <c r="A161" s="6" t="s">
        <v>233</v>
      </c>
      <c r="B161" s="59" t="s">
        <v>181</v>
      </c>
      <c r="C161" s="64">
        <v>10000000</v>
      </c>
      <c r="D161" s="37"/>
      <c r="E161" s="38"/>
      <c r="F161" s="38"/>
      <c r="G161" s="38">
        <v>1000000</v>
      </c>
      <c r="H161" s="64">
        <f t="shared" si="19"/>
        <v>9000000</v>
      </c>
      <c r="I161" s="38">
        <f>+NOVIEMBRE2021!K161</f>
        <v>2869767</v>
      </c>
      <c r="J161" s="38"/>
      <c r="K161" s="38">
        <f t="shared" si="20"/>
        <v>2869767</v>
      </c>
      <c r="L161" s="38">
        <f>+NOVIEMBRE2021!N161</f>
        <v>2869767</v>
      </c>
      <c r="M161" s="38"/>
      <c r="N161" s="38">
        <f t="shared" si="21"/>
        <v>2869767</v>
      </c>
      <c r="O161" s="38">
        <f>+NOVIEMBRE2021!Q161</f>
        <v>2869767</v>
      </c>
      <c r="P161" s="38"/>
      <c r="Q161" s="38">
        <f t="shared" si="22"/>
        <v>2869767</v>
      </c>
      <c r="R161" s="39">
        <f t="shared" si="17"/>
        <v>6130233</v>
      </c>
      <c r="S161" s="40">
        <f t="shared" si="18"/>
        <v>0</v>
      </c>
      <c r="X161" s="53">
        <v>1682871</v>
      </c>
    </row>
    <row r="162" spans="1:27" ht="15" customHeight="1" x14ac:dyDescent="0.2">
      <c r="A162" s="6" t="s">
        <v>234</v>
      </c>
      <c r="B162" s="59" t="s">
        <v>183</v>
      </c>
      <c r="C162" s="64">
        <v>15000000</v>
      </c>
      <c r="D162" s="37"/>
      <c r="E162" s="38">
        <v>1312032</v>
      </c>
      <c r="F162" s="38"/>
      <c r="G162" s="38"/>
      <c r="H162" s="64">
        <f t="shared" si="19"/>
        <v>16312032</v>
      </c>
      <c r="I162" s="38">
        <f>+NOVIEMBRE2021!K162</f>
        <v>14293033.970000001</v>
      </c>
      <c r="J162" s="38">
        <v>1913350</v>
      </c>
      <c r="K162" s="38">
        <f t="shared" si="20"/>
        <v>16206383.970000001</v>
      </c>
      <c r="L162" s="38">
        <f>+NOVIEMBRE2021!N162</f>
        <v>14293033.970000001</v>
      </c>
      <c r="M162" s="38">
        <v>1913350</v>
      </c>
      <c r="N162" s="38">
        <f t="shared" si="21"/>
        <v>16206383.970000001</v>
      </c>
      <c r="O162" s="38">
        <f>+NOVIEMBRE2021!Q162</f>
        <v>14293033.970000001</v>
      </c>
      <c r="P162" s="38">
        <v>1913350</v>
      </c>
      <c r="Q162" s="38">
        <f t="shared" si="22"/>
        <v>16206383.970000001</v>
      </c>
      <c r="R162" s="39">
        <f t="shared" si="17"/>
        <v>105648.02999999933</v>
      </c>
      <c r="S162" s="40">
        <f t="shared" si="18"/>
        <v>0</v>
      </c>
      <c r="X162" s="53">
        <v>180188</v>
      </c>
    </row>
    <row r="163" spans="1:27" ht="15" customHeight="1" x14ac:dyDescent="0.2">
      <c r="A163" s="6" t="s">
        <v>235</v>
      </c>
      <c r="B163" s="59" t="s">
        <v>185</v>
      </c>
      <c r="C163" s="64">
        <v>5000000</v>
      </c>
      <c r="D163" s="37"/>
      <c r="E163" s="38">
        <v>562875</v>
      </c>
      <c r="F163" s="38"/>
      <c r="G163" s="38"/>
      <c r="H163" s="64">
        <f t="shared" si="19"/>
        <v>5562875</v>
      </c>
      <c r="I163" s="38">
        <f>+NOVIEMBRE2021!K163</f>
        <v>5562875</v>
      </c>
      <c r="J163" s="38"/>
      <c r="K163" s="38">
        <f t="shared" si="20"/>
        <v>5562875</v>
      </c>
      <c r="L163" s="38">
        <f>+NOVIEMBRE2021!N163</f>
        <v>5562875</v>
      </c>
      <c r="M163" s="38"/>
      <c r="N163" s="38">
        <f t="shared" si="21"/>
        <v>5562875</v>
      </c>
      <c r="O163" s="38">
        <f>+NOVIEMBRE2021!Q163</f>
        <v>5562875</v>
      </c>
      <c r="P163" s="38"/>
      <c r="Q163" s="38">
        <f t="shared" si="22"/>
        <v>5562875</v>
      </c>
      <c r="R163" s="39">
        <f t="shared" si="17"/>
        <v>0</v>
      </c>
      <c r="S163" s="40">
        <f t="shared" si="18"/>
        <v>0</v>
      </c>
      <c r="X163" s="53">
        <f>8100000-736464</f>
        <v>7363536</v>
      </c>
    </row>
    <row r="164" spans="1:27" ht="15" customHeight="1" x14ac:dyDescent="0.2">
      <c r="A164" s="6" t="s">
        <v>236</v>
      </c>
      <c r="B164" s="59" t="s">
        <v>187</v>
      </c>
      <c r="C164" s="64"/>
      <c r="D164" s="37"/>
      <c r="E164" s="38"/>
      <c r="F164" s="38"/>
      <c r="G164" s="38"/>
      <c r="H164" s="64">
        <f t="shared" si="19"/>
        <v>0</v>
      </c>
      <c r="I164" s="38">
        <f>+NOVIEMBRE2021!K164</f>
        <v>0</v>
      </c>
      <c r="J164" s="38"/>
      <c r="K164" s="38">
        <f t="shared" si="20"/>
        <v>0</v>
      </c>
      <c r="L164" s="38">
        <f>+NOVIEMBRE2021!N164</f>
        <v>0</v>
      </c>
      <c r="M164" s="38"/>
      <c r="N164" s="38">
        <f t="shared" si="21"/>
        <v>0</v>
      </c>
      <c r="O164" s="38">
        <f>+NOVIEMBRE2021!Q164</f>
        <v>0</v>
      </c>
      <c r="P164" s="38"/>
      <c r="Q164" s="38">
        <f t="shared" si="22"/>
        <v>0</v>
      </c>
      <c r="R164" s="39">
        <f t="shared" si="17"/>
        <v>0</v>
      </c>
      <c r="S164" s="40">
        <f t="shared" si="18"/>
        <v>0</v>
      </c>
      <c r="X164" s="53">
        <f>SUM(X152:X163)</f>
        <v>32343051</v>
      </c>
      <c r="Y164" s="53">
        <f>SUM(Y152:Y163)</f>
        <v>22834643</v>
      </c>
      <c r="Z164" s="53">
        <f>SUM(Z152:Z156)</f>
        <v>2702620</v>
      </c>
      <c r="AA164" s="53">
        <f>SUM(AA152:AA163)</f>
        <v>4822306</v>
      </c>
    </row>
    <row r="165" spans="1:27" ht="15" customHeight="1" x14ac:dyDescent="0.2">
      <c r="A165" s="6" t="s">
        <v>237</v>
      </c>
      <c r="B165" s="59" t="s">
        <v>189</v>
      </c>
      <c r="C165" s="64"/>
      <c r="D165" s="37"/>
      <c r="E165" s="38"/>
      <c r="F165" s="38"/>
      <c r="G165" s="38"/>
      <c r="H165" s="64">
        <f t="shared" si="19"/>
        <v>0</v>
      </c>
      <c r="I165" s="38">
        <f>+NOVIEMBRE2021!K165</f>
        <v>0</v>
      </c>
      <c r="J165" s="38"/>
      <c r="K165" s="38">
        <f t="shared" si="20"/>
        <v>0</v>
      </c>
      <c r="L165" s="38">
        <f>+NOVIEMBRE2021!N165</f>
        <v>0</v>
      </c>
      <c r="M165" s="38"/>
      <c r="N165" s="38">
        <f t="shared" si="21"/>
        <v>0</v>
      </c>
      <c r="O165" s="38">
        <f>+NOVIEMBRE2021!Q165</f>
        <v>0</v>
      </c>
      <c r="P165" s="38"/>
      <c r="Q165" s="38">
        <f t="shared" si="22"/>
        <v>0</v>
      </c>
      <c r="R165" s="39">
        <f t="shared" si="17"/>
        <v>0</v>
      </c>
      <c r="S165" s="40">
        <f t="shared" si="18"/>
        <v>0</v>
      </c>
      <c r="Y165" s="53">
        <f>+Y164+X164+AA164</f>
        <v>60000000</v>
      </c>
    </row>
    <row r="166" spans="1:27" ht="15" customHeight="1" x14ac:dyDescent="0.2">
      <c r="A166" s="6" t="s">
        <v>238</v>
      </c>
      <c r="B166" s="59" t="s">
        <v>191</v>
      </c>
      <c r="C166" s="64">
        <v>5000000</v>
      </c>
      <c r="D166" s="37"/>
      <c r="E166" s="38"/>
      <c r="F166" s="38"/>
      <c r="G166" s="38"/>
      <c r="H166" s="64">
        <f t="shared" si="19"/>
        <v>5000000</v>
      </c>
      <c r="I166" s="38">
        <f>+NOVIEMBRE2021!K166</f>
        <v>2129900</v>
      </c>
      <c r="J166" s="38"/>
      <c r="K166" s="38">
        <f t="shared" si="20"/>
        <v>2129900</v>
      </c>
      <c r="L166" s="38">
        <f>+NOVIEMBRE2021!N166</f>
        <v>2129900</v>
      </c>
      <c r="M166" s="38"/>
      <c r="N166" s="38">
        <f t="shared" si="21"/>
        <v>2129900</v>
      </c>
      <c r="O166" s="38">
        <f>+NOVIEMBRE2021!Q166</f>
        <v>2129900</v>
      </c>
      <c r="P166" s="38"/>
      <c r="Q166" s="38">
        <f t="shared" si="22"/>
        <v>2129900</v>
      </c>
      <c r="R166" s="39">
        <f t="shared" si="17"/>
        <v>2870100</v>
      </c>
      <c r="S166" s="40">
        <f t="shared" si="18"/>
        <v>0</v>
      </c>
      <c r="Y166" s="53">
        <v>49335090</v>
      </c>
    </row>
    <row r="167" spans="1:27" ht="15" customHeight="1" x14ac:dyDescent="0.2">
      <c r="A167" s="6" t="s">
        <v>239</v>
      </c>
      <c r="B167" s="59" t="s">
        <v>240</v>
      </c>
      <c r="C167" s="64">
        <v>1000000</v>
      </c>
      <c r="D167" s="37"/>
      <c r="E167" s="38"/>
      <c r="F167" s="38"/>
      <c r="G167" s="38"/>
      <c r="H167" s="64">
        <f t="shared" si="19"/>
        <v>1000000</v>
      </c>
      <c r="I167" s="38">
        <f>+NOVIEMBRE2021!K167</f>
        <v>0</v>
      </c>
      <c r="J167" s="38"/>
      <c r="K167" s="38">
        <f t="shared" si="20"/>
        <v>0</v>
      </c>
      <c r="L167" s="38">
        <f>+NOVIEMBRE2021!N167</f>
        <v>0</v>
      </c>
      <c r="M167" s="38"/>
      <c r="N167" s="38">
        <f t="shared" si="21"/>
        <v>0</v>
      </c>
      <c r="O167" s="38">
        <f>+NOVIEMBRE2021!Q167</f>
        <v>0</v>
      </c>
      <c r="P167" s="38"/>
      <c r="Q167" s="38">
        <f t="shared" si="22"/>
        <v>0</v>
      </c>
      <c r="R167" s="39">
        <f t="shared" si="17"/>
        <v>1000000</v>
      </c>
      <c r="S167" s="40">
        <f t="shared" si="18"/>
        <v>0</v>
      </c>
      <c r="Y167" s="69">
        <f>+Y165-Y166</f>
        <v>10664910</v>
      </c>
    </row>
    <row r="168" spans="1:27" ht="15" customHeight="1" x14ac:dyDescent="0.2">
      <c r="A168" s="6" t="s">
        <v>241</v>
      </c>
      <c r="B168" s="59" t="s">
        <v>195</v>
      </c>
      <c r="C168" s="64"/>
      <c r="D168" s="37"/>
      <c r="E168" s="38"/>
      <c r="F168" s="38"/>
      <c r="G168" s="38"/>
      <c r="H168" s="64">
        <f t="shared" si="19"/>
        <v>0</v>
      </c>
      <c r="I168" s="38">
        <f>+NOVIEMBRE2021!K168</f>
        <v>0</v>
      </c>
      <c r="J168" s="38"/>
      <c r="K168" s="38">
        <f t="shared" si="20"/>
        <v>0</v>
      </c>
      <c r="L168" s="38">
        <f>+NOVIEMBRE2021!N168</f>
        <v>0</v>
      </c>
      <c r="M168" s="38"/>
      <c r="N168" s="38">
        <f t="shared" si="21"/>
        <v>0</v>
      </c>
      <c r="O168" s="38">
        <f>+NOVIEMBRE2021!Q168</f>
        <v>0</v>
      </c>
      <c r="P168" s="38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7" ht="15" customHeight="1" x14ac:dyDescent="0.2">
      <c r="A169" s="6" t="s">
        <v>242</v>
      </c>
      <c r="B169" s="59" t="s">
        <v>199</v>
      </c>
      <c r="C169" s="64"/>
      <c r="D169" s="37"/>
      <c r="E169" s="38"/>
      <c r="F169" s="38"/>
      <c r="G169" s="38"/>
      <c r="H169" s="64">
        <f t="shared" si="19"/>
        <v>0</v>
      </c>
      <c r="I169" s="38">
        <f>+NOVIEMBRE2021!K169</f>
        <v>0</v>
      </c>
      <c r="J169" s="38"/>
      <c r="K169" s="38">
        <f t="shared" si="20"/>
        <v>0</v>
      </c>
      <c r="L169" s="38">
        <f>+NOVIEMBRE2021!N169</f>
        <v>0</v>
      </c>
      <c r="M169" s="38"/>
      <c r="N169" s="38">
        <f t="shared" si="21"/>
        <v>0</v>
      </c>
      <c r="O169" s="38">
        <f>+NOVIEMBRE2021!Q169</f>
        <v>0</v>
      </c>
      <c r="P169" s="38"/>
      <c r="Q169" s="38">
        <f t="shared" si="22"/>
        <v>0</v>
      </c>
      <c r="R169" s="39">
        <f t="shared" si="17"/>
        <v>0</v>
      </c>
      <c r="S169" s="40">
        <f t="shared" si="18"/>
        <v>0</v>
      </c>
      <c r="Y169" s="69">
        <f>+X164+Y164+Z164+AA164</f>
        <v>62702620</v>
      </c>
    </row>
    <row r="170" spans="1:27" ht="15" customHeight="1" x14ac:dyDescent="0.2">
      <c r="A170" s="6" t="s">
        <v>243</v>
      </c>
      <c r="B170" s="59" t="s">
        <v>177</v>
      </c>
      <c r="C170" s="64"/>
      <c r="D170" s="37"/>
      <c r="E170" s="38"/>
      <c r="F170" s="38"/>
      <c r="G170" s="38"/>
      <c r="H170" s="64">
        <f t="shared" si="19"/>
        <v>0</v>
      </c>
      <c r="I170" s="38">
        <f>+NOVIEMBRE2021!K170</f>
        <v>0</v>
      </c>
      <c r="J170" s="38"/>
      <c r="K170" s="38">
        <f t="shared" si="20"/>
        <v>0</v>
      </c>
      <c r="L170" s="38">
        <f>+NOVIEMBRE2021!N170</f>
        <v>0</v>
      </c>
      <c r="M170" s="38"/>
      <c r="N170" s="38">
        <f t="shared" si="21"/>
        <v>0</v>
      </c>
      <c r="O170" s="38">
        <f>+NOVIEMBRE2021!Q170</f>
        <v>0</v>
      </c>
      <c r="P170" s="38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7" ht="15" customHeight="1" x14ac:dyDescent="0.2">
      <c r="A171" s="6" t="s">
        <v>244</v>
      </c>
      <c r="B171" s="59" t="s">
        <v>245</v>
      </c>
      <c r="C171" s="64">
        <v>55000000</v>
      </c>
      <c r="D171" s="37">
        <f>18000000+6707148.57</f>
        <v>24707148.57</v>
      </c>
      <c r="E171" s="38">
        <f>9000000+3114000+9437125</f>
        <v>21551125</v>
      </c>
      <c r="F171" s="38"/>
      <c r="G171" s="38">
        <v>5000000</v>
      </c>
      <c r="H171" s="64">
        <f t="shared" si="19"/>
        <v>96258273.569999993</v>
      </c>
      <c r="I171" s="38">
        <f>+NOVIEMBRE2021!K171</f>
        <v>95359841</v>
      </c>
      <c r="J171" s="38">
        <v>-1589000</v>
      </c>
      <c r="K171" s="38">
        <f t="shared" si="20"/>
        <v>93770841</v>
      </c>
      <c r="L171" s="38">
        <f>+NOVIEMBRE2021!N171</f>
        <v>73420051</v>
      </c>
      <c r="M171" s="38">
        <v>20350790</v>
      </c>
      <c r="N171" s="38">
        <f t="shared" si="21"/>
        <v>93770841</v>
      </c>
      <c r="O171" s="38">
        <f>+NOVIEMBRE2021!Q171</f>
        <v>69774401</v>
      </c>
      <c r="P171" s="38">
        <v>12601890</v>
      </c>
      <c r="Q171" s="38">
        <f t="shared" si="22"/>
        <v>82376291</v>
      </c>
      <c r="R171" s="39">
        <f t="shared" si="17"/>
        <v>2487432.5699999928</v>
      </c>
      <c r="S171" s="40">
        <f t="shared" si="18"/>
        <v>11394550</v>
      </c>
    </row>
    <row r="172" spans="1:27" s="33" customFormat="1" ht="15" customHeight="1" x14ac:dyDescent="0.2">
      <c r="A172" s="5" t="s">
        <v>246</v>
      </c>
      <c r="B172" s="63" t="s">
        <v>247</v>
      </c>
      <c r="C172" s="65">
        <v>3000000</v>
      </c>
      <c r="D172" s="34"/>
      <c r="E172" s="29"/>
      <c r="F172" s="29"/>
      <c r="G172" s="29"/>
      <c r="H172" s="65">
        <f t="shared" si="19"/>
        <v>3000000</v>
      </c>
      <c r="I172" s="29">
        <f>+NOVIEMBRE2021!K172</f>
        <v>0</v>
      </c>
      <c r="J172" s="29"/>
      <c r="K172" s="29">
        <f t="shared" si="20"/>
        <v>0</v>
      </c>
      <c r="L172" s="29">
        <f>+NOVIEMBRE2021!N172</f>
        <v>0</v>
      </c>
      <c r="M172" s="29"/>
      <c r="N172" s="29">
        <f t="shared" si="21"/>
        <v>0</v>
      </c>
      <c r="O172" s="29">
        <f>+NOVIEMBRE2021!Q172</f>
        <v>0</v>
      </c>
      <c r="P172" s="29"/>
      <c r="Q172" s="29">
        <f t="shared" si="22"/>
        <v>0</v>
      </c>
      <c r="R172" s="35">
        <f t="shared" si="17"/>
        <v>3000000</v>
      </c>
      <c r="S172" s="36">
        <f t="shared" si="18"/>
        <v>0</v>
      </c>
      <c r="T172" s="70"/>
      <c r="U172" s="70"/>
    </row>
    <row r="173" spans="1:27" s="33" customFormat="1" ht="15" customHeight="1" x14ac:dyDescent="0.2">
      <c r="A173" s="5" t="s">
        <v>248</v>
      </c>
      <c r="B173" s="58" t="s">
        <v>249</v>
      </c>
      <c r="C173" s="65">
        <f>+C174+C178+C181</f>
        <v>0</v>
      </c>
      <c r="D173" s="34">
        <f>+D174+D178+D181</f>
        <v>0</v>
      </c>
      <c r="E173" s="29">
        <f>+E174+E178+E181</f>
        <v>0</v>
      </c>
      <c r="F173" s="29">
        <f>+F174+F178+F181</f>
        <v>0</v>
      </c>
      <c r="G173" s="29">
        <f>+G174+G178+G181</f>
        <v>0</v>
      </c>
      <c r="H173" s="65">
        <f t="shared" si="19"/>
        <v>0</v>
      </c>
      <c r="I173" s="29">
        <f>+NOVIEMBRE2021!K173</f>
        <v>0</v>
      </c>
      <c r="J173" s="29">
        <f>+J174+J178+J181</f>
        <v>0</v>
      </c>
      <c r="K173" s="29">
        <f t="shared" si="20"/>
        <v>0</v>
      </c>
      <c r="L173" s="29">
        <f>+NOVIEMBRE2021!N173</f>
        <v>0</v>
      </c>
      <c r="M173" s="29">
        <f>+M174+M178+M181</f>
        <v>0</v>
      </c>
      <c r="N173" s="29">
        <f t="shared" si="21"/>
        <v>0</v>
      </c>
      <c r="O173" s="29">
        <f>+NOVIEMBRE2021!Q173</f>
        <v>0</v>
      </c>
      <c r="P173" s="29">
        <f>+P174+P178+P181</f>
        <v>0</v>
      </c>
      <c r="Q173" s="29">
        <f t="shared" si="22"/>
        <v>0</v>
      </c>
      <c r="R173" s="35">
        <f t="shared" si="17"/>
        <v>0</v>
      </c>
      <c r="S173" s="36">
        <f t="shared" si="18"/>
        <v>0</v>
      </c>
      <c r="T173" s="70"/>
      <c r="U173" s="70"/>
    </row>
    <row r="174" spans="1:27" s="33" customFormat="1" ht="15" customHeight="1" x14ac:dyDescent="0.2">
      <c r="A174" s="5" t="s">
        <v>250</v>
      </c>
      <c r="B174" s="58" t="s">
        <v>251</v>
      </c>
      <c r="C174" s="65">
        <f>SUM(C175:C177)</f>
        <v>0</v>
      </c>
      <c r="D174" s="34">
        <f>SUM(D175:D177)</f>
        <v>0</v>
      </c>
      <c r="E174" s="29">
        <f>SUM(E175:E177)</f>
        <v>0</v>
      </c>
      <c r="F174" s="29">
        <f>SUM(F175:F177)</f>
        <v>0</v>
      </c>
      <c r="G174" s="29">
        <f>SUM(G175:G177)</f>
        <v>0</v>
      </c>
      <c r="H174" s="65">
        <f t="shared" si="19"/>
        <v>0</v>
      </c>
      <c r="I174" s="29">
        <f>+NOVIEMBRE2021!K174</f>
        <v>0</v>
      </c>
      <c r="J174" s="29">
        <f>SUM(J175:J177)</f>
        <v>0</v>
      </c>
      <c r="K174" s="29">
        <f t="shared" si="20"/>
        <v>0</v>
      </c>
      <c r="L174" s="29">
        <f>+NOVIEMBRE2021!N174</f>
        <v>0</v>
      </c>
      <c r="M174" s="29">
        <f>SUM(M175:M177)</f>
        <v>0</v>
      </c>
      <c r="N174" s="29">
        <f t="shared" si="21"/>
        <v>0</v>
      </c>
      <c r="O174" s="29">
        <f>+NOVIEMBRE2021!Q174</f>
        <v>0</v>
      </c>
      <c r="P174" s="29">
        <f>SUM(P175:P177)</f>
        <v>0</v>
      </c>
      <c r="Q174" s="29">
        <f t="shared" si="22"/>
        <v>0</v>
      </c>
      <c r="R174" s="35">
        <f t="shared" si="17"/>
        <v>0</v>
      </c>
      <c r="S174" s="36">
        <f t="shared" si="18"/>
        <v>0</v>
      </c>
      <c r="T174" s="70"/>
      <c r="U174" s="70"/>
    </row>
    <row r="175" spans="1:27" ht="15" customHeight="1" x14ac:dyDescent="0.2">
      <c r="A175" s="6" t="s">
        <v>252</v>
      </c>
      <c r="B175" s="59" t="s">
        <v>253</v>
      </c>
      <c r="C175" s="64"/>
      <c r="D175" s="37"/>
      <c r="E175" s="38"/>
      <c r="F175" s="38"/>
      <c r="G175" s="38"/>
      <c r="H175" s="64">
        <f t="shared" si="19"/>
        <v>0</v>
      </c>
      <c r="I175" s="38">
        <f>+NOVIEMBRE2021!K175</f>
        <v>0</v>
      </c>
      <c r="J175" s="38"/>
      <c r="K175" s="38">
        <f t="shared" si="20"/>
        <v>0</v>
      </c>
      <c r="L175" s="38">
        <f>+NOVIEMBRE2021!N175</f>
        <v>0</v>
      </c>
      <c r="M175" s="38"/>
      <c r="N175" s="38">
        <f t="shared" si="21"/>
        <v>0</v>
      </c>
      <c r="O175" s="38">
        <f>+NOVIEMBRE2021!Q175</f>
        <v>0</v>
      </c>
      <c r="P175" s="38"/>
      <c r="Q175" s="38">
        <f t="shared" si="22"/>
        <v>0</v>
      </c>
      <c r="R175" s="39">
        <f t="shared" si="17"/>
        <v>0</v>
      </c>
      <c r="S175" s="40">
        <f t="shared" si="18"/>
        <v>0</v>
      </c>
    </row>
    <row r="176" spans="1:27" ht="15" customHeight="1" x14ac:dyDescent="0.2">
      <c r="A176" s="6" t="s">
        <v>254</v>
      </c>
      <c r="B176" s="59" t="s">
        <v>255</v>
      </c>
      <c r="C176" s="64"/>
      <c r="D176" s="37"/>
      <c r="E176" s="38"/>
      <c r="F176" s="38"/>
      <c r="G176" s="38"/>
      <c r="H176" s="64">
        <f t="shared" si="19"/>
        <v>0</v>
      </c>
      <c r="I176" s="38">
        <f>+NOVIEMBRE2021!K176</f>
        <v>0</v>
      </c>
      <c r="J176" s="38"/>
      <c r="K176" s="38">
        <f t="shared" si="20"/>
        <v>0</v>
      </c>
      <c r="L176" s="38">
        <f>+NOVIEMBRE2021!N176</f>
        <v>0</v>
      </c>
      <c r="M176" s="38"/>
      <c r="N176" s="38">
        <f t="shared" si="21"/>
        <v>0</v>
      </c>
      <c r="O176" s="38">
        <f>+NOVIEMBRE2021!Q176</f>
        <v>0</v>
      </c>
      <c r="P176" s="38"/>
      <c r="Q176" s="38">
        <f t="shared" si="22"/>
        <v>0</v>
      </c>
      <c r="R176" s="39">
        <f t="shared" si="17"/>
        <v>0</v>
      </c>
      <c r="S176" s="40">
        <f t="shared" si="18"/>
        <v>0</v>
      </c>
    </row>
    <row r="177" spans="1:21" ht="15" customHeight="1" x14ac:dyDescent="0.2">
      <c r="A177" s="6" t="s">
        <v>256</v>
      </c>
      <c r="B177" s="59" t="s">
        <v>257</v>
      </c>
      <c r="C177" s="64"/>
      <c r="D177" s="37"/>
      <c r="E177" s="38"/>
      <c r="F177" s="38"/>
      <c r="G177" s="38"/>
      <c r="H177" s="64">
        <f t="shared" si="19"/>
        <v>0</v>
      </c>
      <c r="I177" s="38">
        <f>+NOVIEMBRE2021!K177</f>
        <v>0</v>
      </c>
      <c r="J177" s="38"/>
      <c r="K177" s="38">
        <f t="shared" si="20"/>
        <v>0</v>
      </c>
      <c r="L177" s="38">
        <f>+NOVIEMBRE2021!N177</f>
        <v>0</v>
      </c>
      <c r="M177" s="38"/>
      <c r="N177" s="38">
        <f t="shared" si="21"/>
        <v>0</v>
      </c>
      <c r="O177" s="38">
        <f>+NOVIEMBRE2021!Q177</f>
        <v>0</v>
      </c>
      <c r="P177" s="38"/>
      <c r="Q177" s="38">
        <f t="shared" si="22"/>
        <v>0</v>
      </c>
      <c r="R177" s="39">
        <f t="shared" si="17"/>
        <v>0</v>
      </c>
      <c r="S177" s="40">
        <f t="shared" si="18"/>
        <v>0</v>
      </c>
    </row>
    <row r="178" spans="1:21" s="33" customFormat="1" ht="15" customHeight="1" x14ac:dyDescent="0.2">
      <c r="A178" s="5" t="s">
        <v>258</v>
      </c>
      <c r="B178" s="58" t="s">
        <v>259</v>
      </c>
      <c r="C178" s="65">
        <f>+C179+C180</f>
        <v>0</v>
      </c>
      <c r="D178" s="34">
        <f>+D179+D180</f>
        <v>0</v>
      </c>
      <c r="E178" s="29">
        <f>+E179+E180</f>
        <v>0</v>
      </c>
      <c r="F178" s="29">
        <f>+F179+F180</f>
        <v>0</v>
      </c>
      <c r="G178" s="29">
        <f>+G179+G180</f>
        <v>0</v>
      </c>
      <c r="H178" s="65">
        <f t="shared" si="19"/>
        <v>0</v>
      </c>
      <c r="I178" s="29">
        <f>+NOVIEMBRE2021!K178</f>
        <v>0</v>
      </c>
      <c r="J178" s="29">
        <f>+J179+J180</f>
        <v>0</v>
      </c>
      <c r="K178" s="29">
        <f t="shared" si="20"/>
        <v>0</v>
      </c>
      <c r="L178" s="29">
        <f>+NOVIEMBRE2021!N178</f>
        <v>0</v>
      </c>
      <c r="M178" s="29">
        <f>+M179+M180</f>
        <v>0</v>
      </c>
      <c r="N178" s="29">
        <f t="shared" si="21"/>
        <v>0</v>
      </c>
      <c r="O178" s="29">
        <f>+NOVIEMBRE2021!Q178</f>
        <v>0</v>
      </c>
      <c r="P178" s="29">
        <f>+P179+P180</f>
        <v>0</v>
      </c>
      <c r="Q178" s="29">
        <f t="shared" si="22"/>
        <v>0</v>
      </c>
      <c r="R178" s="35">
        <f t="shared" si="17"/>
        <v>0</v>
      </c>
      <c r="S178" s="36">
        <f t="shared" si="18"/>
        <v>0</v>
      </c>
      <c r="T178" s="70"/>
      <c r="U178" s="70"/>
    </row>
    <row r="179" spans="1:21" ht="15" customHeight="1" x14ac:dyDescent="0.2">
      <c r="A179" s="6" t="s">
        <v>260</v>
      </c>
      <c r="B179" s="59" t="s">
        <v>261</v>
      </c>
      <c r="C179" s="64"/>
      <c r="D179" s="37"/>
      <c r="E179" s="38"/>
      <c r="F179" s="38"/>
      <c r="G179" s="38"/>
      <c r="H179" s="64">
        <f t="shared" si="19"/>
        <v>0</v>
      </c>
      <c r="I179" s="38">
        <f>+NOVIEMBRE2021!K179</f>
        <v>0</v>
      </c>
      <c r="J179" s="38"/>
      <c r="K179" s="38">
        <f t="shared" si="20"/>
        <v>0</v>
      </c>
      <c r="L179" s="38">
        <f>+NOVIEMBRE2021!N179</f>
        <v>0</v>
      </c>
      <c r="M179" s="38"/>
      <c r="N179" s="38">
        <f t="shared" si="21"/>
        <v>0</v>
      </c>
      <c r="O179" s="38">
        <f>+NOVIEMBRE2021!Q179</f>
        <v>0</v>
      </c>
      <c r="P179" s="38"/>
      <c r="Q179" s="38">
        <f t="shared" si="22"/>
        <v>0</v>
      </c>
      <c r="R179" s="39">
        <f t="shared" si="17"/>
        <v>0</v>
      </c>
      <c r="S179" s="40">
        <f t="shared" si="18"/>
        <v>0</v>
      </c>
    </row>
    <row r="180" spans="1:21" ht="15" customHeight="1" x14ac:dyDescent="0.2">
      <c r="A180" s="6" t="s">
        <v>262</v>
      </c>
      <c r="B180" s="59" t="s">
        <v>263</v>
      </c>
      <c r="C180" s="64"/>
      <c r="D180" s="37"/>
      <c r="E180" s="38"/>
      <c r="F180" s="38"/>
      <c r="G180" s="38"/>
      <c r="H180" s="64">
        <f t="shared" si="19"/>
        <v>0</v>
      </c>
      <c r="I180" s="38">
        <f>+NOVIEMBRE2021!K180</f>
        <v>0</v>
      </c>
      <c r="J180" s="38"/>
      <c r="K180" s="38">
        <f t="shared" si="20"/>
        <v>0</v>
      </c>
      <c r="L180" s="38">
        <f>+NOVIEMBRE2021!N180</f>
        <v>0</v>
      </c>
      <c r="M180" s="38"/>
      <c r="N180" s="38">
        <f t="shared" si="21"/>
        <v>0</v>
      </c>
      <c r="O180" s="38">
        <f>+NOVIEMBRE2021!Q180</f>
        <v>0</v>
      </c>
      <c r="P180" s="38"/>
      <c r="Q180" s="38">
        <f t="shared" si="22"/>
        <v>0</v>
      </c>
      <c r="R180" s="39">
        <f t="shared" si="17"/>
        <v>0</v>
      </c>
      <c r="S180" s="40">
        <f t="shared" si="18"/>
        <v>0</v>
      </c>
    </row>
    <row r="181" spans="1:21" s="33" customFormat="1" ht="15" customHeight="1" x14ac:dyDescent="0.2">
      <c r="A181" s="5" t="s">
        <v>264</v>
      </c>
      <c r="B181" s="58" t="s">
        <v>265</v>
      </c>
      <c r="C181" s="65">
        <f>+C182+C183</f>
        <v>0</v>
      </c>
      <c r="D181" s="34">
        <f>+D182+D183</f>
        <v>0</v>
      </c>
      <c r="E181" s="29">
        <f>+E182+E183</f>
        <v>0</v>
      </c>
      <c r="F181" s="29">
        <f>+F182+F183</f>
        <v>0</v>
      </c>
      <c r="G181" s="29">
        <f>+G182+G183</f>
        <v>0</v>
      </c>
      <c r="H181" s="65">
        <f t="shared" si="19"/>
        <v>0</v>
      </c>
      <c r="I181" s="29">
        <f>+NOVIEMBRE2021!K181</f>
        <v>0</v>
      </c>
      <c r="J181" s="29">
        <f>+J182+J183</f>
        <v>0</v>
      </c>
      <c r="K181" s="29">
        <f t="shared" si="20"/>
        <v>0</v>
      </c>
      <c r="L181" s="29">
        <f>+NOVIEMBRE2021!N181</f>
        <v>0</v>
      </c>
      <c r="M181" s="29">
        <f>+M182+M183</f>
        <v>0</v>
      </c>
      <c r="N181" s="29">
        <f t="shared" si="21"/>
        <v>0</v>
      </c>
      <c r="O181" s="29">
        <f>+NOVIEMBRE2021!Q181</f>
        <v>0</v>
      </c>
      <c r="P181" s="29">
        <f>+P182+P183</f>
        <v>0</v>
      </c>
      <c r="Q181" s="29">
        <f t="shared" si="22"/>
        <v>0</v>
      </c>
      <c r="R181" s="35">
        <f t="shared" si="17"/>
        <v>0</v>
      </c>
      <c r="S181" s="36">
        <f t="shared" si="18"/>
        <v>0</v>
      </c>
      <c r="T181" s="70"/>
      <c r="U181" s="70"/>
    </row>
    <row r="182" spans="1:21" ht="15" customHeight="1" x14ac:dyDescent="0.2">
      <c r="A182" s="6" t="s">
        <v>266</v>
      </c>
      <c r="B182" s="59" t="s">
        <v>267</v>
      </c>
      <c r="C182" s="64"/>
      <c r="D182" s="37"/>
      <c r="E182" s="38"/>
      <c r="F182" s="38"/>
      <c r="G182" s="38"/>
      <c r="H182" s="64">
        <f t="shared" si="19"/>
        <v>0</v>
      </c>
      <c r="I182" s="38">
        <f>+NOVIEMBRE2021!K182</f>
        <v>0</v>
      </c>
      <c r="J182" s="38"/>
      <c r="K182" s="38">
        <f t="shared" si="20"/>
        <v>0</v>
      </c>
      <c r="L182" s="38">
        <f>+NOVIEMBRE2021!N182</f>
        <v>0</v>
      </c>
      <c r="M182" s="38"/>
      <c r="N182" s="38">
        <f t="shared" si="21"/>
        <v>0</v>
      </c>
      <c r="O182" s="38">
        <f>+NOVIEMBRE2021!Q182</f>
        <v>0</v>
      </c>
      <c r="P182" s="38"/>
      <c r="Q182" s="38">
        <f t="shared" si="22"/>
        <v>0</v>
      </c>
      <c r="R182" s="39">
        <f t="shared" si="17"/>
        <v>0</v>
      </c>
      <c r="S182" s="40">
        <f t="shared" si="18"/>
        <v>0</v>
      </c>
    </row>
    <row r="183" spans="1:21" ht="15" customHeight="1" x14ac:dyDescent="0.2">
      <c r="A183" s="6" t="s">
        <v>268</v>
      </c>
      <c r="B183" s="59" t="s">
        <v>269</v>
      </c>
      <c r="C183" s="64"/>
      <c r="D183" s="37"/>
      <c r="E183" s="38"/>
      <c r="F183" s="38"/>
      <c r="G183" s="38"/>
      <c r="H183" s="64">
        <f t="shared" si="19"/>
        <v>0</v>
      </c>
      <c r="I183" s="38">
        <f>+NOVIEMBRE2021!K183</f>
        <v>0</v>
      </c>
      <c r="J183" s="38"/>
      <c r="K183" s="38">
        <f t="shared" si="20"/>
        <v>0</v>
      </c>
      <c r="L183" s="38">
        <f>+NOVIEMBRE2021!N183</f>
        <v>0</v>
      </c>
      <c r="M183" s="38"/>
      <c r="N183" s="38">
        <f t="shared" si="21"/>
        <v>0</v>
      </c>
      <c r="O183" s="38">
        <f>+NOVIEMBRE2021!Q183</f>
        <v>0</v>
      </c>
      <c r="P183" s="38"/>
      <c r="Q183" s="38">
        <f t="shared" si="22"/>
        <v>0</v>
      </c>
      <c r="R183" s="39">
        <f t="shared" si="17"/>
        <v>0</v>
      </c>
      <c r="S183" s="40">
        <f t="shared" si="18"/>
        <v>0</v>
      </c>
    </row>
    <row r="184" spans="1:21" s="33" customFormat="1" ht="15" customHeight="1" x14ac:dyDescent="0.2">
      <c r="A184" s="5" t="s">
        <v>270</v>
      </c>
      <c r="B184" s="58" t="s">
        <v>271</v>
      </c>
      <c r="C184" s="65">
        <f>+C185+C188</f>
        <v>170000000</v>
      </c>
      <c r="D184" s="34">
        <f>+D185+D188</f>
        <v>143283271</v>
      </c>
      <c r="E184" s="29">
        <f>+E185+E188</f>
        <v>2000000</v>
      </c>
      <c r="F184" s="29">
        <f>+F185+F188</f>
        <v>0</v>
      </c>
      <c r="G184" s="29">
        <f>+G185+G188</f>
        <v>28435284</v>
      </c>
      <c r="H184" s="65">
        <f t="shared" si="19"/>
        <v>286847987</v>
      </c>
      <c r="I184" s="29">
        <f>+NOVIEMBRE2021!K184</f>
        <v>233985680</v>
      </c>
      <c r="J184" s="29">
        <f>+J185+J188</f>
        <v>2125977</v>
      </c>
      <c r="K184" s="29">
        <f t="shared" si="20"/>
        <v>236111657</v>
      </c>
      <c r="L184" s="29">
        <f>+NOVIEMBRE2021!N184</f>
        <v>160270913</v>
      </c>
      <c r="M184" s="29">
        <f>+M185+M188</f>
        <v>75840744</v>
      </c>
      <c r="N184" s="29">
        <f t="shared" si="21"/>
        <v>236111657</v>
      </c>
      <c r="O184" s="29">
        <f>+NOVIEMBRE2021!Q184</f>
        <v>160270913</v>
      </c>
      <c r="P184" s="29">
        <f>+P185+P188</f>
        <v>45313348</v>
      </c>
      <c r="Q184" s="29">
        <f t="shared" si="22"/>
        <v>205584261</v>
      </c>
      <c r="R184" s="35">
        <f t="shared" si="17"/>
        <v>50736330</v>
      </c>
      <c r="S184" s="36">
        <f t="shared" si="18"/>
        <v>30527396</v>
      </c>
      <c r="T184" s="70"/>
      <c r="U184" s="70"/>
    </row>
    <row r="185" spans="1:21" s="33" customFormat="1" ht="15" customHeight="1" x14ac:dyDescent="0.2">
      <c r="A185" s="5" t="s">
        <v>272</v>
      </c>
      <c r="B185" s="58" t="s">
        <v>273</v>
      </c>
      <c r="C185" s="65">
        <f>C186</f>
        <v>40000000</v>
      </c>
      <c r="D185" s="34">
        <f>D186</f>
        <v>32394271</v>
      </c>
      <c r="E185" s="29">
        <f>E186</f>
        <v>0</v>
      </c>
      <c r="F185" s="29">
        <f>F186</f>
        <v>0</v>
      </c>
      <c r="G185" s="29">
        <f>G186</f>
        <v>25404784</v>
      </c>
      <c r="H185" s="65">
        <f t="shared" si="19"/>
        <v>46989487</v>
      </c>
      <c r="I185" s="29">
        <f>+NOVIEMBRE2021!K185</f>
        <v>26068800</v>
      </c>
      <c r="J185" s="29">
        <f>J186</f>
        <v>-1026458</v>
      </c>
      <c r="K185" s="29">
        <f t="shared" si="20"/>
        <v>25042342</v>
      </c>
      <c r="L185" s="29">
        <f>+NOVIEMBRE2021!N185</f>
        <v>11844606</v>
      </c>
      <c r="M185" s="29">
        <f>M186</f>
        <v>13197736</v>
      </c>
      <c r="N185" s="29">
        <f t="shared" si="21"/>
        <v>25042342</v>
      </c>
      <c r="O185" s="29">
        <f>+NOVIEMBRE2021!Q185</f>
        <v>11844606</v>
      </c>
      <c r="P185" s="29">
        <f>P186</f>
        <v>13197736</v>
      </c>
      <c r="Q185" s="29">
        <f t="shared" si="22"/>
        <v>25042342</v>
      </c>
      <c r="R185" s="35">
        <f t="shared" si="17"/>
        <v>21947145</v>
      </c>
      <c r="S185" s="36">
        <f t="shared" si="18"/>
        <v>0</v>
      </c>
      <c r="T185" s="70"/>
      <c r="U185" s="70"/>
    </row>
    <row r="186" spans="1:21" s="33" customFormat="1" ht="15" customHeight="1" x14ac:dyDescent="0.2">
      <c r="A186" s="5" t="s">
        <v>274</v>
      </c>
      <c r="B186" s="58" t="s">
        <v>275</v>
      </c>
      <c r="C186" s="65">
        <f>+C187</f>
        <v>40000000</v>
      </c>
      <c r="D186" s="34">
        <f>+D187</f>
        <v>32394271</v>
      </c>
      <c r="E186" s="29">
        <f>+E187</f>
        <v>0</v>
      </c>
      <c r="F186" s="29">
        <f>+F187</f>
        <v>0</v>
      </c>
      <c r="G186" s="29">
        <f>+G187</f>
        <v>25404784</v>
      </c>
      <c r="H186" s="65">
        <f t="shared" si="19"/>
        <v>46989487</v>
      </c>
      <c r="I186" s="29">
        <f>+NOVIEMBRE2021!K186</f>
        <v>26068800</v>
      </c>
      <c r="J186" s="29">
        <f>+J187</f>
        <v>-1026458</v>
      </c>
      <c r="K186" s="29">
        <f t="shared" si="20"/>
        <v>25042342</v>
      </c>
      <c r="L186" s="29">
        <f>+NOVIEMBRE2021!N186</f>
        <v>11844606</v>
      </c>
      <c r="M186" s="29">
        <f>+M187</f>
        <v>13197736</v>
      </c>
      <c r="N186" s="29">
        <f t="shared" si="21"/>
        <v>25042342</v>
      </c>
      <c r="O186" s="29">
        <f>+NOVIEMBRE2021!Q186</f>
        <v>11844606</v>
      </c>
      <c r="P186" s="29">
        <f>+P187</f>
        <v>13197736</v>
      </c>
      <c r="Q186" s="29">
        <f t="shared" si="22"/>
        <v>25042342</v>
      </c>
      <c r="R186" s="35">
        <f t="shared" si="17"/>
        <v>21947145</v>
      </c>
      <c r="S186" s="36">
        <f t="shared" si="18"/>
        <v>0</v>
      </c>
      <c r="T186" s="70"/>
      <c r="U186" s="70"/>
    </row>
    <row r="187" spans="1:21" ht="15" customHeight="1" x14ac:dyDescent="0.2">
      <c r="A187" s="6" t="s">
        <v>276</v>
      </c>
      <c r="B187" s="59" t="s">
        <v>277</v>
      </c>
      <c r="C187" s="64">
        <v>40000000</v>
      </c>
      <c r="D187" s="37">
        <f>10000000+2394271+10000000+10000000</f>
        <v>32394271</v>
      </c>
      <c r="E187" s="38"/>
      <c r="F187" s="38"/>
      <c r="G187" s="38">
        <f>6000000+19404784</f>
        <v>25404784</v>
      </c>
      <c r="H187" s="64">
        <f t="shared" si="19"/>
        <v>46989487</v>
      </c>
      <c r="I187" s="38">
        <f>+NOVIEMBRE2021!K187</f>
        <v>26068800</v>
      </c>
      <c r="J187" s="38">
        <v>-1026458</v>
      </c>
      <c r="K187" s="38">
        <f t="shared" si="20"/>
        <v>25042342</v>
      </c>
      <c r="L187" s="38">
        <f>+NOVIEMBRE2021!N187</f>
        <v>11844606</v>
      </c>
      <c r="M187" s="38">
        <v>13197736</v>
      </c>
      <c r="N187" s="38">
        <f t="shared" si="21"/>
        <v>25042342</v>
      </c>
      <c r="O187" s="38">
        <f>+NOVIEMBRE2021!Q187</f>
        <v>11844606</v>
      </c>
      <c r="P187" s="38">
        <v>13197736</v>
      </c>
      <c r="Q187" s="38">
        <f t="shared" si="22"/>
        <v>25042342</v>
      </c>
      <c r="R187" s="39">
        <f t="shared" si="17"/>
        <v>21947145</v>
      </c>
      <c r="S187" s="40">
        <f t="shared" si="18"/>
        <v>0</v>
      </c>
    </row>
    <row r="188" spans="1:21" s="33" customFormat="1" ht="15" customHeight="1" x14ac:dyDescent="0.2">
      <c r="A188" s="5" t="s">
        <v>278</v>
      </c>
      <c r="B188" s="58" t="s">
        <v>279</v>
      </c>
      <c r="C188" s="65">
        <f>+C189+C195</f>
        <v>130000000</v>
      </c>
      <c r="D188" s="34">
        <f>+D189+D195</f>
        <v>110889000</v>
      </c>
      <c r="E188" s="29">
        <f>+E189+E195</f>
        <v>2000000</v>
      </c>
      <c r="F188" s="29">
        <f>+F189+F195</f>
        <v>0</v>
      </c>
      <c r="G188" s="29">
        <f>+G189+G195</f>
        <v>3030500</v>
      </c>
      <c r="H188" s="65">
        <f t="shared" si="19"/>
        <v>239858500</v>
      </c>
      <c r="I188" s="29">
        <f>+NOVIEMBRE2021!K188</f>
        <v>207916880</v>
      </c>
      <c r="J188" s="29">
        <f>+J189+J195</f>
        <v>3152435</v>
      </c>
      <c r="K188" s="29">
        <f t="shared" si="20"/>
        <v>211069315</v>
      </c>
      <c r="L188" s="29">
        <f>+NOVIEMBRE2021!N188</f>
        <v>148426307</v>
      </c>
      <c r="M188" s="29">
        <f>+M189+M195</f>
        <v>62643008</v>
      </c>
      <c r="N188" s="29">
        <f t="shared" si="21"/>
        <v>211069315</v>
      </c>
      <c r="O188" s="29">
        <f>+NOVIEMBRE2021!Q188</f>
        <v>148426307</v>
      </c>
      <c r="P188" s="29">
        <f>+P189+P195</f>
        <v>32115612</v>
      </c>
      <c r="Q188" s="29">
        <f t="shared" si="22"/>
        <v>180541919</v>
      </c>
      <c r="R188" s="35">
        <f t="shared" si="17"/>
        <v>28789185</v>
      </c>
      <c r="S188" s="36">
        <f t="shared" si="18"/>
        <v>30527396</v>
      </c>
      <c r="T188" s="70"/>
      <c r="U188" s="70"/>
    </row>
    <row r="189" spans="1:21" ht="15" customHeight="1" x14ac:dyDescent="0.2">
      <c r="A189" s="6" t="s">
        <v>280</v>
      </c>
      <c r="B189" s="59" t="s">
        <v>281</v>
      </c>
      <c r="C189" s="64">
        <f>SUM(C190:C194)</f>
        <v>130000000</v>
      </c>
      <c r="D189" s="37">
        <f>SUM(D190:D194)</f>
        <v>110889000</v>
      </c>
      <c r="E189" s="38">
        <f>SUM(E190:E194)</f>
        <v>2000000</v>
      </c>
      <c r="F189" s="38">
        <f>SUM(F190:F194)</f>
        <v>0</v>
      </c>
      <c r="G189" s="38">
        <f>SUM(G190:G194)</f>
        <v>3030500</v>
      </c>
      <c r="H189" s="64">
        <f t="shared" si="19"/>
        <v>239858500</v>
      </c>
      <c r="I189" s="38">
        <f>+NOVIEMBRE2021!K189</f>
        <v>207916880</v>
      </c>
      <c r="J189" s="38">
        <f>SUM(J190:J194)</f>
        <v>3152435</v>
      </c>
      <c r="K189" s="38">
        <f t="shared" si="20"/>
        <v>211069315</v>
      </c>
      <c r="L189" s="38">
        <f>+NOVIEMBRE2021!N189</f>
        <v>148426307</v>
      </c>
      <c r="M189" s="38">
        <f>SUM(M190:M194)</f>
        <v>62643008</v>
      </c>
      <c r="N189" s="38">
        <f t="shared" si="21"/>
        <v>211069315</v>
      </c>
      <c r="O189" s="38">
        <f>+NOVIEMBRE2021!Q189</f>
        <v>148426307</v>
      </c>
      <c r="P189" s="38">
        <f>SUM(P190:P194)</f>
        <v>32115612</v>
      </c>
      <c r="Q189" s="38">
        <f t="shared" si="22"/>
        <v>180541919</v>
      </c>
      <c r="R189" s="39">
        <f t="shared" si="17"/>
        <v>28789185</v>
      </c>
      <c r="S189" s="40">
        <f t="shared" si="18"/>
        <v>30527396</v>
      </c>
    </row>
    <row r="190" spans="1:21" ht="15" customHeight="1" x14ac:dyDescent="0.2">
      <c r="A190" s="6" t="s">
        <v>282</v>
      </c>
      <c r="B190" s="59" t="s">
        <v>283</v>
      </c>
      <c r="C190" s="64">
        <v>60000000</v>
      </c>
      <c r="D190" s="37">
        <f>10000000+11000000+30000000</f>
        <v>51000000</v>
      </c>
      <c r="E190" s="38"/>
      <c r="F190" s="38"/>
      <c r="G190" s="38"/>
      <c r="H190" s="64">
        <f t="shared" si="19"/>
        <v>111000000</v>
      </c>
      <c r="I190" s="38">
        <f>+NOVIEMBRE2021!K190</f>
        <v>107963065</v>
      </c>
      <c r="J190" s="38">
        <v>-1498570</v>
      </c>
      <c r="K190" s="38">
        <f t="shared" si="20"/>
        <v>106464495</v>
      </c>
      <c r="L190" s="38">
        <f>+NOVIEMBRE2021!N190</f>
        <v>69665775</v>
      </c>
      <c r="M190" s="38">
        <f>17930498+18868222</f>
        <v>36798720</v>
      </c>
      <c r="N190" s="38">
        <f t="shared" si="21"/>
        <v>106464495</v>
      </c>
      <c r="O190" s="38">
        <f>+NOVIEMBRE2021!Q190</f>
        <v>69665775</v>
      </c>
      <c r="P190" s="38">
        <v>17930498</v>
      </c>
      <c r="Q190" s="38">
        <f t="shared" si="22"/>
        <v>87596273</v>
      </c>
      <c r="R190" s="39">
        <f t="shared" si="17"/>
        <v>4535505</v>
      </c>
      <c r="S190" s="40">
        <f t="shared" si="18"/>
        <v>18868222</v>
      </c>
    </row>
    <row r="191" spans="1:21" ht="15" customHeight="1" x14ac:dyDescent="0.2">
      <c r="A191" s="6" t="s">
        <v>284</v>
      </c>
      <c r="B191" s="59" t="s">
        <v>285</v>
      </c>
      <c r="C191" s="64">
        <v>50000000</v>
      </c>
      <c r="D191" s="37">
        <f>10000000+30000000</f>
        <v>40000000</v>
      </c>
      <c r="E191" s="38"/>
      <c r="F191" s="38"/>
      <c r="G191" s="38">
        <f>1030500+2000000</f>
        <v>3030500</v>
      </c>
      <c r="H191" s="64">
        <f t="shared" si="19"/>
        <v>86969500</v>
      </c>
      <c r="I191" s="38">
        <f>+NOVIEMBRE2021!K191</f>
        <v>58574000</v>
      </c>
      <c r="J191" s="38">
        <v>4655850</v>
      </c>
      <c r="K191" s="38">
        <f t="shared" si="20"/>
        <v>63229850</v>
      </c>
      <c r="L191" s="38">
        <f>+NOVIEMBRE2021!N191</f>
        <v>52385562</v>
      </c>
      <c r="M191" s="38">
        <f>5606288+5238000</f>
        <v>10844288</v>
      </c>
      <c r="N191" s="38">
        <f t="shared" si="21"/>
        <v>63229850</v>
      </c>
      <c r="O191" s="38">
        <f>+NOVIEMBRE2021!Q191</f>
        <v>52385562</v>
      </c>
      <c r="P191" s="38">
        <v>5606288</v>
      </c>
      <c r="Q191" s="38">
        <f t="shared" si="22"/>
        <v>57991850</v>
      </c>
      <c r="R191" s="39">
        <f t="shared" si="17"/>
        <v>23739650</v>
      </c>
      <c r="S191" s="40">
        <f t="shared" si="18"/>
        <v>5238000</v>
      </c>
    </row>
    <row r="192" spans="1:21" ht="15" customHeight="1" x14ac:dyDescent="0.2">
      <c r="A192" s="6" t="s">
        <v>286</v>
      </c>
      <c r="B192" s="59" t="s">
        <v>287</v>
      </c>
      <c r="C192" s="64">
        <v>20000000</v>
      </c>
      <c r="D192" s="37">
        <f>5889000+6000000+8000000</f>
        <v>19889000</v>
      </c>
      <c r="E192" s="38">
        <v>2000000</v>
      </c>
      <c r="F192" s="38"/>
      <c r="G192" s="38"/>
      <c r="H192" s="64">
        <f t="shared" si="19"/>
        <v>41889000</v>
      </c>
      <c r="I192" s="38">
        <f>+NOVIEMBRE2021!K192</f>
        <v>41379815</v>
      </c>
      <c r="J192" s="38">
        <v>-4845</v>
      </c>
      <c r="K192" s="38">
        <f t="shared" si="20"/>
        <v>41374970</v>
      </c>
      <c r="L192" s="38">
        <f>+NOVIEMBRE2021!N192</f>
        <v>26374970</v>
      </c>
      <c r="M192" s="38">
        <f>8578826+6421174</f>
        <v>15000000</v>
      </c>
      <c r="N192" s="38">
        <f t="shared" si="21"/>
        <v>41374970</v>
      </c>
      <c r="O192" s="38">
        <f>+NOVIEMBRE2021!Q192</f>
        <v>26374970</v>
      </c>
      <c r="P192" s="38">
        <v>8578826</v>
      </c>
      <c r="Q192" s="38">
        <f t="shared" si="22"/>
        <v>34953796</v>
      </c>
      <c r="R192" s="39">
        <f t="shared" si="17"/>
        <v>514030</v>
      </c>
      <c r="S192" s="40">
        <f t="shared" si="18"/>
        <v>6421174</v>
      </c>
    </row>
    <row r="193" spans="1:21" ht="15" customHeight="1" x14ac:dyDescent="0.2">
      <c r="A193" s="6" t="s">
        <v>288</v>
      </c>
      <c r="B193" s="59" t="s">
        <v>289</v>
      </c>
      <c r="C193" s="64"/>
      <c r="D193" s="37"/>
      <c r="E193" s="38"/>
      <c r="F193" s="38"/>
      <c r="G193" s="38"/>
      <c r="H193" s="64">
        <f t="shared" si="19"/>
        <v>0</v>
      </c>
      <c r="I193" s="38">
        <f>+NOVIEMBRE2021!K193</f>
        <v>0</v>
      </c>
      <c r="J193" s="38"/>
      <c r="K193" s="38">
        <f t="shared" si="20"/>
        <v>0</v>
      </c>
      <c r="L193" s="38">
        <f>+NOVIEMBRE2021!N193</f>
        <v>0</v>
      </c>
      <c r="M193" s="38"/>
      <c r="N193" s="38">
        <f t="shared" si="21"/>
        <v>0</v>
      </c>
      <c r="O193" s="38">
        <f>+NOVIEMBRE2021!Q193</f>
        <v>0</v>
      </c>
      <c r="P193" s="38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290</v>
      </c>
      <c r="B194" s="59" t="s">
        <v>291</v>
      </c>
      <c r="C194" s="64"/>
      <c r="D194" s="37"/>
      <c r="E194" s="38"/>
      <c r="F194" s="38"/>
      <c r="G194" s="38"/>
      <c r="H194" s="64">
        <f t="shared" si="19"/>
        <v>0</v>
      </c>
      <c r="I194" s="38">
        <f>+NOVIEMBRE2021!K194</f>
        <v>0</v>
      </c>
      <c r="J194" s="38"/>
      <c r="K194" s="38">
        <f t="shared" si="20"/>
        <v>0</v>
      </c>
      <c r="L194" s="38">
        <f>+NOVIEMBRE2021!N194</f>
        <v>0</v>
      </c>
      <c r="M194" s="38"/>
      <c r="N194" s="38">
        <f t="shared" si="21"/>
        <v>0</v>
      </c>
      <c r="O194" s="38">
        <f>+NOVIEMBRE2021!Q194</f>
        <v>0</v>
      </c>
      <c r="P194" s="38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ht="15" customHeight="1" x14ac:dyDescent="0.2">
      <c r="A195" s="6" t="s">
        <v>292</v>
      </c>
      <c r="B195" s="59" t="s">
        <v>293</v>
      </c>
      <c r="C195" s="64">
        <f>+C196</f>
        <v>0</v>
      </c>
      <c r="D195" s="37">
        <f>+D196</f>
        <v>0</v>
      </c>
      <c r="E195" s="38">
        <f>+E196</f>
        <v>0</v>
      </c>
      <c r="F195" s="38">
        <f>+F196</f>
        <v>0</v>
      </c>
      <c r="G195" s="38">
        <f>+G196</f>
        <v>0</v>
      </c>
      <c r="H195" s="64">
        <f t="shared" si="19"/>
        <v>0</v>
      </c>
      <c r="I195" s="38">
        <f>+NOVIEMBRE2021!K195</f>
        <v>0</v>
      </c>
      <c r="J195" s="38">
        <f>+J196</f>
        <v>0</v>
      </c>
      <c r="K195" s="38">
        <f t="shared" si="20"/>
        <v>0</v>
      </c>
      <c r="L195" s="38">
        <f>+NOVIEMBRE2021!N195</f>
        <v>0</v>
      </c>
      <c r="M195" s="38">
        <f>+M196</f>
        <v>0</v>
      </c>
      <c r="N195" s="38">
        <f t="shared" si="21"/>
        <v>0</v>
      </c>
      <c r="O195" s="38">
        <f>+NOVIEMBRE2021!Q195</f>
        <v>0</v>
      </c>
      <c r="P195" s="38">
        <f>+P196</f>
        <v>0</v>
      </c>
      <c r="Q195" s="38">
        <f t="shared" si="22"/>
        <v>0</v>
      </c>
      <c r="R195" s="39">
        <f t="shared" si="17"/>
        <v>0</v>
      </c>
      <c r="S195" s="40">
        <f t="shared" si="18"/>
        <v>0</v>
      </c>
    </row>
    <row r="196" spans="1:21" ht="15" customHeight="1" x14ac:dyDescent="0.2">
      <c r="A196" s="6" t="s">
        <v>294</v>
      </c>
      <c r="B196" s="59" t="s">
        <v>295</v>
      </c>
      <c r="C196" s="64"/>
      <c r="D196" s="37"/>
      <c r="E196" s="38"/>
      <c r="F196" s="38"/>
      <c r="G196" s="38"/>
      <c r="H196" s="64">
        <f t="shared" si="19"/>
        <v>0</v>
      </c>
      <c r="I196" s="38">
        <f>+NOVIEMBRE2021!K196</f>
        <v>0</v>
      </c>
      <c r="J196" s="38"/>
      <c r="K196" s="38">
        <f t="shared" si="20"/>
        <v>0</v>
      </c>
      <c r="L196" s="38">
        <f>+NOVIEMBRE2021!N196</f>
        <v>0</v>
      </c>
      <c r="M196" s="38"/>
      <c r="N196" s="38">
        <f t="shared" si="21"/>
        <v>0</v>
      </c>
      <c r="O196" s="38">
        <f>+NOVIEMBRE2021!Q196</f>
        <v>0</v>
      </c>
      <c r="P196" s="38"/>
      <c r="Q196" s="38">
        <f t="shared" si="22"/>
        <v>0</v>
      </c>
      <c r="R196" s="39">
        <f t="shared" si="17"/>
        <v>0</v>
      </c>
      <c r="S196" s="40">
        <f t="shared" si="18"/>
        <v>0</v>
      </c>
    </row>
    <row r="197" spans="1:21" s="33" customFormat="1" ht="15" customHeight="1" x14ac:dyDescent="0.2">
      <c r="A197" s="5" t="s">
        <v>296</v>
      </c>
      <c r="B197" s="58" t="s">
        <v>297</v>
      </c>
      <c r="C197" s="65">
        <f>+C198+C201</f>
        <v>0</v>
      </c>
      <c r="D197" s="34">
        <f>+D198+D201</f>
        <v>0</v>
      </c>
      <c r="E197" s="29">
        <f>+E198+E201</f>
        <v>0</v>
      </c>
      <c r="F197" s="29">
        <f>+F198+F201</f>
        <v>0</v>
      </c>
      <c r="G197" s="29">
        <f>+G198+G201</f>
        <v>0</v>
      </c>
      <c r="H197" s="65">
        <f t="shared" si="19"/>
        <v>0</v>
      </c>
      <c r="I197" s="29">
        <f>+NOVIEMBRE2021!K197</f>
        <v>0</v>
      </c>
      <c r="J197" s="29">
        <f>+J198+J201</f>
        <v>0</v>
      </c>
      <c r="K197" s="29">
        <f t="shared" si="20"/>
        <v>0</v>
      </c>
      <c r="L197" s="29">
        <f>+NOVIEMBRE2021!N197</f>
        <v>0</v>
      </c>
      <c r="M197" s="29">
        <f>+M198+M201</f>
        <v>0</v>
      </c>
      <c r="N197" s="29">
        <f t="shared" si="21"/>
        <v>0</v>
      </c>
      <c r="O197" s="29">
        <f>+NOVIEMBRE2021!Q197</f>
        <v>0</v>
      </c>
      <c r="P197" s="29">
        <f>+P198+P201</f>
        <v>0</v>
      </c>
      <c r="Q197" s="29">
        <f t="shared" si="22"/>
        <v>0</v>
      </c>
      <c r="R197" s="35">
        <f t="shared" si="17"/>
        <v>0</v>
      </c>
      <c r="S197" s="36">
        <f t="shared" si="18"/>
        <v>0</v>
      </c>
      <c r="T197" s="70"/>
      <c r="U197" s="70"/>
    </row>
    <row r="198" spans="1:21" s="33" customFormat="1" ht="15" customHeight="1" x14ac:dyDescent="0.2">
      <c r="A198" s="5" t="s">
        <v>298</v>
      </c>
      <c r="B198" s="58" t="s">
        <v>299</v>
      </c>
      <c r="C198" s="65">
        <f>+C199+C200</f>
        <v>0</v>
      </c>
      <c r="D198" s="34">
        <f>+D199+D200</f>
        <v>0</v>
      </c>
      <c r="E198" s="29">
        <f>+E199+E200</f>
        <v>0</v>
      </c>
      <c r="F198" s="29">
        <f>+F199+F200</f>
        <v>0</v>
      </c>
      <c r="G198" s="29">
        <f>+G199+G200</f>
        <v>0</v>
      </c>
      <c r="H198" s="65">
        <f t="shared" si="19"/>
        <v>0</v>
      </c>
      <c r="I198" s="29">
        <f>+NOVIEMBRE2021!K198</f>
        <v>0</v>
      </c>
      <c r="J198" s="29">
        <f>+J199+J200</f>
        <v>0</v>
      </c>
      <c r="K198" s="29">
        <f t="shared" si="20"/>
        <v>0</v>
      </c>
      <c r="L198" s="29">
        <f>+NOVIEMBRE2021!N198</f>
        <v>0</v>
      </c>
      <c r="M198" s="29">
        <f>+M199+M200</f>
        <v>0</v>
      </c>
      <c r="N198" s="29">
        <f t="shared" si="21"/>
        <v>0</v>
      </c>
      <c r="O198" s="29">
        <f>+NOVIEMBRE2021!Q198</f>
        <v>0</v>
      </c>
      <c r="P198" s="29">
        <f>+P199+P200</f>
        <v>0</v>
      </c>
      <c r="Q198" s="29">
        <f t="shared" si="22"/>
        <v>0</v>
      </c>
      <c r="R198" s="35">
        <f t="shared" si="17"/>
        <v>0</v>
      </c>
      <c r="S198" s="36">
        <f t="shared" si="18"/>
        <v>0</v>
      </c>
      <c r="T198" s="70"/>
      <c r="U198" s="70"/>
    </row>
    <row r="199" spans="1:21" ht="15" customHeight="1" x14ac:dyDescent="0.2">
      <c r="A199" s="6" t="s">
        <v>300</v>
      </c>
      <c r="B199" s="59" t="s">
        <v>301</v>
      </c>
      <c r="C199" s="64"/>
      <c r="D199" s="37"/>
      <c r="E199" s="38"/>
      <c r="F199" s="38"/>
      <c r="G199" s="38"/>
      <c r="H199" s="64">
        <f t="shared" si="19"/>
        <v>0</v>
      </c>
      <c r="I199" s="38">
        <f>+NOVIEMBRE2021!K199</f>
        <v>0</v>
      </c>
      <c r="J199" s="38"/>
      <c r="K199" s="38">
        <f t="shared" si="20"/>
        <v>0</v>
      </c>
      <c r="L199" s="38">
        <f>+NOVIEMBRE2021!N199</f>
        <v>0</v>
      </c>
      <c r="M199" s="38"/>
      <c r="N199" s="38">
        <f t="shared" si="21"/>
        <v>0</v>
      </c>
      <c r="O199" s="38">
        <f>+NOVIEMBRE2021!Q199</f>
        <v>0</v>
      </c>
      <c r="P199" s="38"/>
      <c r="Q199" s="38">
        <f t="shared" si="22"/>
        <v>0</v>
      </c>
      <c r="R199" s="39">
        <f t="shared" si="17"/>
        <v>0</v>
      </c>
      <c r="S199" s="40">
        <f t="shared" si="18"/>
        <v>0</v>
      </c>
    </row>
    <row r="200" spans="1:21" ht="15" customHeight="1" x14ac:dyDescent="0.2">
      <c r="A200" s="6" t="s">
        <v>302</v>
      </c>
      <c r="B200" s="59" t="s">
        <v>303</v>
      </c>
      <c r="C200" s="64"/>
      <c r="D200" s="37"/>
      <c r="E200" s="38"/>
      <c r="F200" s="38"/>
      <c r="G200" s="38"/>
      <c r="H200" s="64">
        <f t="shared" si="19"/>
        <v>0</v>
      </c>
      <c r="I200" s="38">
        <f>+NOVIEMBRE2021!K200</f>
        <v>0</v>
      </c>
      <c r="J200" s="38"/>
      <c r="K200" s="38">
        <f t="shared" si="20"/>
        <v>0</v>
      </c>
      <c r="L200" s="38">
        <f>+NOVIEMBRE2021!N200</f>
        <v>0</v>
      </c>
      <c r="M200" s="38"/>
      <c r="N200" s="38">
        <f t="shared" si="21"/>
        <v>0</v>
      </c>
      <c r="O200" s="38">
        <f>+NOVIEMBRE2021!Q200</f>
        <v>0</v>
      </c>
      <c r="P200" s="38"/>
      <c r="Q200" s="38">
        <f t="shared" si="22"/>
        <v>0</v>
      </c>
      <c r="R200" s="39">
        <f t="shared" si="17"/>
        <v>0</v>
      </c>
      <c r="S200" s="40">
        <f t="shared" si="18"/>
        <v>0</v>
      </c>
    </row>
    <row r="201" spans="1:21" s="33" customFormat="1" ht="15" customHeight="1" x14ac:dyDescent="0.2">
      <c r="A201" s="5" t="s">
        <v>304</v>
      </c>
      <c r="B201" s="58" t="s">
        <v>305</v>
      </c>
      <c r="C201" s="65">
        <f>+C202+C203</f>
        <v>0</v>
      </c>
      <c r="D201" s="34">
        <f>+D202+D203</f>
        <v>0</v>
      </c>
      <c r="E201" s="29">
        <f>+E202+E203</f>
        <v>0</v>
      </c>
      <c r="F201" s="29">
        <f>+F202+F203</f>
        <v>0</v>
      </c>
      <c r="G201" s="29">
        <f>+G202+G203</f>
        <v>0</v>
      </c>
      <c r="H201" s="65">
        <f t="shared" si="19"/>
        <v>0</v>
      </c>
      <c r="I201" s="29">
        <f>+NOVIEMBRE2021!K201</f>
        <v>0</v>
      </c>
      <c r="J201" s="29">
        <f>+J202+J203</f>
        <v>0</v>
      </c>
      <c r="K201" s="29">
        <f t="shared" si="20"/>
        <v>0</v>
      </c>
      <c r="L201" s="29">
        <f>+NOVIEMBRE2021!N201</f>
        <v>0</v>
      </c>
      <c r="M201" s="29">
        <f>+M202+M203</f>
        <v>0</v>
      </c>
      <c r="N201" s="29">
        <f t="shared" si="21"/>
        <v>0</v>
      </c>
      <c r="O201" s="29">
        <f>+NOVIEMBRE2021!Q201</f>
        <v>0</v>
      </c>
      <c r="P201" s="29">
        <f>+P202+P203</f>
        <v>0</v>
      </c>
      <c r="Q201" s="29">
        <f t="shared" si="22"/>
        <v>0</v>
      </c>
      <c r="R201" s="35">
        <f t="shared" si="17"/>
        <v>0</v>
      </c>
      <c r="S201" s="36">
        <f t="shared" si="18"/>
        <v>0</v>
      </c>
      <c r="T201" s="70"/>
      <c r="U201" s="70"/>
    </row>
    <row r="202" spans="1:21" ht="15" customHeight="1" x14ac:dyDescent="0.2">
      <c r="A202" s="6" t="s">
        <v>306</v>
      </c>
      <c r="B202" s="59" t="s">
        <v>307</v>
      </c>
      <c r="C202" s="64"/>
      <c r="D202" s="37"/>
      <c r="E202" s="38"/>
      <c r="F202" s="38"/>
      <c r="G202" s="38"/>
      <c r="H202" s="64">
        <f t="shared" si="19"/>
        <v>0</v>
      </c>
      <c r="I202" s="38">
        <f>+NOVIEMBRE2021!K202</f>
        <v>0</v>
      </c>
      <c r="J202" s="38"/>
      <c r="K202" s="38">
        <f t="shared" si="20"/>
        <v>0</v>
      </c>
      <c r="L202" s="38">
        <f>+NOVIEMBRE2021!N202</f>
        <v>0</v>
      </c>
      <c r="M202" s="38"/>
      <c r="N202" s="38">
        <f t="shared" si="21"/>
        <v>0</v>
      </c>
      <c r="O202" s="38">
        <f>+NOVIEMBRE2021!Q202</f>
        <v>0</v>
      </c>
      <c r="P202" s="38"/>
      <c r="Q202" s="38">
        <f t="shared" si="22"/>
        <v>0</v>
      </c>
      <c r="R202" s="39">
        <f t="shared" si="17"/>
        <v>0</v>
      </c>
      <c r="S202" s="40">
        <f t="shared" si="18"/>
        <v>0</v>
      </c>
    </row>
    <row r="203" spans="1:21" ht="15" customHeight="1" x14ac:dyDescent="0.2">
      <c r="A203" s="6" t="s">
        <v>308</v>
      </c>
      <c r="B203" s="59" t="s">
        <v>309</v>
      </c>
      <c r="C203" s="64"/>
      <c r="D203" s="37"/>
      <c r="E203" s="38"/>
      <c r="F203" s="38"/>
      <c r="G203" s="38"/>
      <c r="H203" s="64">
        <f t="shared" si="19"/>
        <v>0</v>
      </c>
      <c r="I203" s="38">
        <f>+NOVIEMBRE2021!K203</f>
        <v>0</v>
      </c>
      <c r="J203" s="38"/>
      <c r="K203" s="38">
        <f t="shared" si="20"/>
        <v>0</v>
      </c>
      <c r="L203" s="38">
        <f>+NOVIEMBRE2021!N203</f>
        <v>0</v>
      </c>
      <c r="M203" s="38"/>
      <c r="N203" s="38">
        <f t="shared" si="21"/>
        <v>0</v>
      </c>
      <c r="O203" s="38">
        <f>+NOVIEMBRE2021!Q203</f>
        <v>0</v>
      </c>
      <c r="P203" s="38"/>
      <c r="Q203" s="38">
        <f t="shared" si="22"/>
        <v>0</v>
      </c>
      <c r="R203" s="39">
        <f t="shared" si="17"/>
        <v>0</v>
      </c>
      <c r="S203" s="40">
        <f t="shared" si="18"/>
        <v>0</v>
      </c>
    </row>
    <row r="204" spans="1:21" s="33" customFormat="1" ht="15" customHeight="1" x14ac:dyDescent="0.2">
      <c r="A204" s="5" t="s">
        <v>310</v>
      </c>
      <c r="B204" s="58" t="s">
        <v>311</v>
      </c>
      <c r="C204" s="65">
        <f>C205+C208</f>
        <v>0</v>
      </c>
      <c r="D204" s="34">
        <f>D205+D208</f>
        <v>150000000</v>
      </c>
      <c r="E204" s="29">
        <f>E205+E208</f>
        <v>0</v>
      </c>
      <c r="F204" s="29">
        <f>F205+F208</f>
        <v>0</v>
      </c>
      <c r="G204" s="29">
        <f>G205+G208</f>
        <v>0</v>
      </c>
      <c r="H204" s="65">
        <f t="shared" si="19"/>
        <v>150000000</v>
      </c>
      <c r="I204" s="29">
        <f>+NOVIEMBRE2021!K204</f>
        <v>0</v>
      </c>
      <c r="J204" s="29">
        <f>J205+J208</f>
        <v>0</v>
      </c>
      <c r="K204" s="29">
        <f t="shared" si="20"/>
        <v>0</v>
      </c>
      <c r="L204" s="29">
        <f>+NOVIEMBRE2021!N204</f>
        <v>0</v>
      </c>
      <c r="M204" s="29">
        <f>M205+M208</f>
        <v>0</v>
      </c>
      <c r="N204" s="29">
        <f t="shared" si="21"/>
        <v>0</v>
      </c>
      <c r="O204" s="29">
        <f>+NOVIEMBRE2021!Q204</f>
        <v>0</v>
      </c>
      <c r="P204" s="29">
        <f>P205+P208</f>
        <v>0</v>
      </c>
      <c r="Q204" s="29">
        <f t="shared" si="22"/>
        <v>0</v>
      </c>
      <c r="R204" s="35">
        <f t="shared" si="17"/>
        <v>150000000</v>
      </c>
      <c r="S204" s="36">
        <f t="shared" si="18"/>
        <v>0</v>
      </c>
      <c r="T204" s="70"/>
      <c r="U204" s="70"/>
    </row>
    <row r="205" spans="1:21" s="33" customFormat="1" ht="15" customHeight="1" x14ac:dyDescent="0.2">
      <c r="A205" s="7" t="s">
        <v>312</v>
      </c>
      <c r="B205" s="58" t="s">
        <v>313</v>
      </c>
      <c r="C205" s="65">
        <f>+C206</f>
        <v>0</v>
      </c>
      <c r="D205" s="34">
        <f t="shared" ref="D205:G206" si="23">+D206</f>
        <v>150000000</v>
      </c>
      <c r="E205" s="29">
        <f t="shared" si="23"/>
        <v>0</v>
      </c>
      <c r="F205" s="29">
        <f t="shared" si="23"/>
        <v>0</v>
      </c>
      <c r="G205" s="29">
        <f t="shared" si="23"/>
        <v>0</v>
      </c>
      <c r="H205" s="65">
        <f t="shared" si="19"/>
        <v>150000000</v>
      </c>
      <c r="I205" s="29">
        <f>+NOVIEMBRE2021!K205</f>
        <v>0</v>
      </c>
      <c r="J205" s="29">
        <f>+J206</f>
        <v>0</v>
      </c>
      <c r="K205" s="29">
        <f t="shared" si="20"/>
        <v>0</v>
      </c>
      <c r="L205" s="29">
        <f>+NOVIEMBRE2021!N205</f>
        <v>0</v>
      </c>
      <c r="M205" s="29">
        <f>+M206</f>
        <v>0</v>
      </c>
      <c r="N205" s="29">
        <f t="shared" si="21"/>
        <v>0</v>
      </c>
      <c r="O205" s="29">
        <f>+NOVIEMBRE2021!Q205</f>
        <v>0</v>
      </c>
      <c r="P205" s="29">
        <f>+P206</f>
        <v>0</v>
      </c>
      <c r="Q205" s="29">
        <f t="shared" si="22"/>
        <v>0</v>
      </c>
      <c r="R205" s="35">
        <f t="shared" si="17"/>
        <v>150000000</v>
      </c>
      <c r="S205" s="36">
        <f t="shared" si="18"/>
        <v>0</v>
      </c>
      <c r="T205" s="70"/>
      <c r="U205" s="70"/>
    </row>
    <row r="206" spans="1:21" s="33" customFormat="1" ht="15" customHeight="1" x14ac:dyDescent="0.2">
      <c r="A206" s="5" t="s">
        <v>314</v>
      </c>
      <c r="B206" s="58" t="s">
        <v>315</v>
      </c>
      <c r="C206" s="65">
        <f>+C207</f>
        <v>0</v>
      </c>
      <c r="D206" s="34">
        <f t="shared" si="23"/>
        <v>150000000</v>
      </c>
      <c r="E206" s="29">
        <f t="shared" si="23"/>
        <v>0</v>
      </c>
      <c r="F206" s="29">
        <f t="shared" si="23"/>
        <v>0</v>
      </c>
      <c r="G206" s="29">
        <f t="shared" si="23"/>
        <v>0</v>
      </c>
      <c r="H206" s="65">
        <f t="shared" si="19"/>
        <v>150000000</v>
      </c>
      <c r="I206" s="29">
        <f>+NOVIEMBRE2021!K206</f>
        <v>0</v>
      </c>
      <c r="J206" s="29">
        <f>+J207</f>
        <v>0</v>
      </c>
      <c r="K206" s="29">
        <f t="shared" si="20"/>
        <v>0</v>
      </c>
      <c r="L206" s="29">
        <f>+NOVIEMBRE2021!N206</f>
        <v>0</v>
      </c>
      <c r="M206" s="29">
        <f>+M207</f>
        <v>0</v>
      </c>
      <c r="N206" s="29">
        <f t="shared" si="21"/>
        <v>0</v>
      </c>
      <c r="O206" s="29">
        <f>+NOVIEMBRE2021!Q206</f>
        <v>0</v>
      </c>
      <c r="P206" s="29">
        <f>+P207</f>
        <v>0</v>
      </c>
      <c r="Q206" s="29">
        <f t="shared" si="22"/>
        <v>0</v>
      </c>
      <c r="R206" s="35">
        <f t="shared" ref="R206:R226" si="24">+H206-K206</f>
        <v>150000000</v>
      </c>
      <c r="S206" s="36">
        <f t="shared" ref="S206:S226" si="25">+N206-Q206</f>
        <v>0</v>
      </c>
      <c r="T206" s="70"/>
      <c r="U206" s="70"/>
    </row>
    <row r="207" spans="1:21" ht="15" customHeight="1" x14ac:dyDescent="0.2">
      <c r="A207" s="6" t="s">
        <v>316</v>
      </c>
      <c r="B207" s="59" t="s">
        <v>317</v>
      </c>
      <c r="C207" s="64">
        <v>0</v>
      </c>
      <c r="D207" s="37">
        <v>150000000</v>
      </c>
      <c r="E207" s="38">
        <v>0</v>
      </c>
      <c r="F207" s="38">
        <v>0</v>
      </c>
      <c r="G207" s="38">
        <v>0</v>
      </c>
      <c r="H207" s="64">
        <f t="shared" ref="H207:H225" si="26">+C207+D207+E207-F207-G207</f>
        <v>150000000</v>
      </c>
      <c r="I207" s="38">
        <f>+NOVIEMBRE2021!K207</f>
        <v>0</v>
      </c>
      <c r="J207" s="38">
        <v>0</v>
      </c>
      <c r="K207" s="38">
        <f t="shared" ref="K207:K226" si="27">+I207+J207</f>
        <v>0</v>
      </c>
      <c r="L207" s="38">
        <f>+NOVIEMBRE2021!N207</f>
        <v>0</v>
      </c>
      <c r="M207" s="38">
        <v>0</v>
      </c>
      <c r="N207" s="38">
        <f t="shared" ref="N207:N226" si="28">+L207+M207</f>
        <v>0</v>
      </c>
      <c r="O207" s="38">
        <f>+NOVIEMBRE2021!Q207</f>
        <v>0</v>
      </c>
      <c r="P207" s="38">
        <v>0</v>
      </c>
      <c r="Q207" s="38">
        <f t="shared" ref="Q207:Q226" si="29">+O207+P207</f>
        <v>0</v>
      </c>
      <c r="R207" s="39">
        <f t="shared" si="24"/>
        <v>150000000</v>
      </c>
      <c r="S207" s="40">
        <f t="shared" si="25"/>
        <v>0</v>
      </c>
    </row>
    <row r="208" spans="1:21" s="33" customFormat="1" ht="15" customHeight="1" x14ac:dyDescent="0.2">
      <c r="A208" s="5" t="s">
        <v>318</v>
      </c>
      <c r="B208" s="58" t="s">
        <v>319</v>
      </c>
      <c r="C208" s="65">
        <f>+C209</f>
        <v>0</v>
      </c>
      <c r="D208" s="34">
        <f>+D209</f>
        <v>0</v>
      </c>
      <c r="E208" s="29">
        <f>+E209</f>
        <v>0</v>
      </c>
      <c r="F208" s="29">
        <f>+F209</f>
        <v>0</v>
      </c>
      <c r="G208" s="29">
        <f>+G209</f>
        <v>0</v>
      </c>
      <c r="H208" s="65">
        <f t="shared" si="26"/>
        <v>0</v>
      </c>
      <c r="I208" s="29">
        <f>+NOVIEMBRE2021!K208</f>
        <v>0</v>
      </c>
      <c r="J208" s="29">
        <f>+J209</f>
        <v>0</v>
      </c>
      <c r="K208" s="29">
        <f t="shared" si="27"/>
        <v>0</v>
      </c>
      <c r="L208" s="29">
        <f>+NOVIEMBRE2021!N208</f>
        <v>0</v>
      </c>
      <c r="M208" s="29">
        <f>+M209</f>
        <v>0</v>
      </c>
      <c r="N208" s="29">
        <f t="shared" si="28"/>
        <v>0</v>
      </c>
      <c r="O208" s="29">
        <f>+NOVIEMBRE2021!Q208</f>
        <v>0</v>
      </c>
      <c r="P208" s="29">
        <f>+P209</f>
        <v>0</v>
      </c>
      <c r="Q208" s="29">
        <f t="shared" si="29"/>
        <v>0</v>
      </c>
      <c r="R208" s="35">
        <f t="shared" si="24"/>
        <v>0</v>
      </c>
      <c r="S208" s="36">
        <f t="shared" si="25"/>
        <v>0</v>
      </c>
      <c r="T208" s="70"/>
      <c r="U208" s="70"/>
    </row>
    <row r="209" spans="1:21" ht="15" customHeight="1" x14ac:dyDescent="0.2">
      <c r="A209" s="6" t="s">
        <v>320</v>
      </c>
      <c r="B209" s="59" t="s">
        <v>317</v>
      </c>
      <c r="C209" s="64">
        <f>+C211+C215+C219+C222+C225</f>
        <v>0</v>
      </c>
      <c r="D209" s="37"/>
      <c r="E209" s="38"/>
      <c r="F209" s="38"/>
      <c r="G209" s="38"/>
      <c r="H209" s="64">
        <f t="shared" si="26"/>
        <v>0</v>
      </c>
      <c r="I209" s="38">
        <f>+NOVIEMBRE2021!K209</f>
        <v>0</v>
      </c>
      <c r="J209" s="38"/>
      <c r="K209" s="38">
        <f t="shared" si="27"/>
        <v>0</v>
      </c>
      <c r="L209" s="38">
        <f>+NOVIEMBRE2021!N209</f>
        <v>0</v>
      </c>
      <c r="M209" s="38"/>
      <c r="N209" s="38">
        <f t="shared" si="28"/>
        <v>0</v>
      </c>
      <c r="O209" s="38">
        <f>+NOVIEMBRE2021!Q209</f>
        <v>0</v>
      </c>
      <c r="P209" s="38"/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321</v>
      </c>
      <c r="B210" s="58" t="s">
        <v>322</v>
      </c>
      <c r="C210" s="65">
        <f>+C211+C215+C220+C223</f>
        <v>0</v>
      </c>
      <c r="D210" s="34">
        <f>+D211+D215+D219+D222+D225</f>
        <v>45130705</v>
      </c>
      <c r="E210" s="29">
        <f>+E211+E215+E219+E222+E225</f>
        <v>0</v>
      </c>
      <c r="F210" s="29">
        <f>+F211+F215+F219+F222+F225</f>
        <v>0</v>
      </c>
      <c r="G210" s="29">
        <f>+G211+G215+G219+G222+G225</f>
        <v>0</v>
      </c>
      <c r="H210" s="65">
        <f t="shared" si="26"/>
        <v>45130705</v>
      </c>
      <c r="I210" s="29">
        <f>+NOVIEMBRE2021!K210</f>
        <v>45130705</v>
      </c>
      <c r="J210" s="29">
        <f>+J211+J215+J219+J222+J225</f>
        <v>-408350</v>
      </c>
      <c r="K210" s="29">
        <f t="shared" si="27"/>
        <v>44722355</v>
      </c>
      <c r="L210" s="29">
        <f>+NOVIEMBRE2021!N210</f>
        <v>45130705</v>
      </c>
      <c r="M210" s="29">
        <f>+M211+M215+M219+M222+M225</f>
        <v>-408350</v>
      </c>
      <c r="N210" s="29">
        <f t="shared" si="28"/>
        <v>44722355</v>
      </c>
      <c r="O210" s="29">
        <f>+NOVIEMBRE2021!Q210</f>
        <v>44860055</v>
      </c>
      <c r="P210" s="29">
        <f>+P211+P215+P219+P222+P225</f>
        <v>-137700</v>
      </c>
      <c r="Q210" s="29">
        <f t="shared" si="29"/>
        <v>44722355</v>
      </c>
      <c r="R210" s="35">
        <f t="shared" si="24"/>
        <v>408350</v>
      </c>
      <c r="S210" s="36">
        <f t="shared" si="25"/>
        <v>0</v>
      </c>
      <c r="T210" s="70"/>
      <c r="U210" s="70"/>
    </row>
    <row r="211" spans="1:21" s="33" customFormat="1" ht="15" customHeight="1" x14ac:dyDescent="0.2">
      <c r="A211" s="5" t="s">
        <v>323</v>
      </c>
      <c r="B211" s="58" t="s">
        <v>7</v>
      </c>
      <c r="C211" s="65">
        <f>+C212+C213+C214</f>
        <v>0</v>
      </c>
      <c r="D211" s="34">
        <f>+D212+D213+D214</f>
        <v>30970205</v>
      </c>
      <c r="E211" s="29">
        <f>+E212+E213+E214</f>
        <v>0</v>
      </c>
      <c r="F211" s="29">
        <f>+F212+F213+F214</f>
        <v>0</v>
      </c>
      <c r="G211" s="29">
        <f>+G212+G213+G214</f>
        <v>0</v>
      </c>
      <c r="H211" s="65">
        <f t="shared" si="26"/>
        <v>30970205</v>
      </c>
      <c r="I211" s="29">
        <f>+NOVIEMBRE2021!K211</f>
        <v>30970205</v>
      </c>
      <c r="J211" s="29">
        <f>+J212+J213+J214</f>
        <v>-270650</v>
      </c>
      <c r="K211" s="29">
        <f t="shared" si="27"/>
        <v>30699555</v>
      </c>
      <c r="L211" s="29">
        <f>+NOVIEMBRE2021!N211</f>
        <v>30970205</v>
      </c>
      <c r="M211" s="29">
        <f>+M212+M213+M214</f>
        <v>-270650</v>
      </c>
      <c r="N211" s="29">
        <f t="shared" si="28"/>
        <v>30699555</v>
      </c>
      <c r="O211" s="29">
        <f>+NOVIEMBRE2021!Q211</f>
        <v>30699555</v>
      </c>
      <c r="P211" s="29">
        <f>+P212+P213+P214</f>
        <v>0</v>
      </c>
      <c r="Q211" s="29">
        <f t="shared" si="29"/>
        <v>30699555</v>
      </c>
      <c r="R211" s="35">
        <f t="shared" si="24"/>
        <v>270650</v>
      </c>
      <c r="S211" s="36">
        <f t="shared" si="25"/>
        <v>0</v>
      </c>
      <c r="T211" s="70"/>
      <c r="U211" s="70"/>
    </row>
    <row r="212" spans="1:21" ht="15" customHeight="1" x14ac:dyDescent="0.2">
      <c r="A212" s="6" t="s">
        <v>324</v>
      </c>
      <c r="B212" s="59" t="s">
        <v>325</v>
      </c>
      <c r="C212" s="64">
        <v>0</v>
      </c>
      <c r="D212" s="37">
        <f>4289509+192633.29+6542639.71</f>
        <v>11024782</v>
      </c>
      <c r="E212" s="38">
        <v>0</v>
      </c>
      <c r="F212" s="38">
        <v>0</v>
      </c>
      <c r="G212" s="38">
        <v>0</v>
      </c>
      <c r="H212" s="64">
        <f t="shared" si="26"/>
        <v>11024782</v>
      </c>
      <c r="I212" s="38">
        <f>+NOVIEMBRE2021!K212</f>
        <v>11024782</v>
      </c>
      <c r="J212" s="38"/>
      <c r="K212" s="38">
        <f t="shared" si="27"/>
        <v>11024782</v>
      </c>
      <c r="L212" s="38">
        <f>+NOVIEMBRE2021!N212</f>
        <v>11024782</v>
      </c>
      <c r="M212" s="38"/>
      <c r="N212" s="38">
        <f t="shared" si="28"/>
        <v>11024782</v>
      </c>
      <c r="O212" s="38">
        <f>+NOVIEMBRE2021!Q212</f>
        <v>11024782</v>
      </c>
      <c r="P212" s="38"/>
      <c r="Q212" s="38">
        <f t="shared" si="29"/>
        <v>11024782</v>
      </c>
      <c r="R212" s="39">
        <f t="shared" si="24"/>
        <v>0</v>
      </c>
      <c r="S212" s="40">
        <f t="shared" si="25"/>
        <v>0</v>
      </c>
    </row>
    <row r="213" spans="1:21" ht="15" customHeight="1" x14ac:dyDescent="0.2">
      <c r="A213" s="6" t="s">
        <v>326</v>
      </c>
      <c r="B213" s="59" t="s">
        <v>49</v>
      </c>
      <c r="C213" s="64">
        <v>0</v>
      </c>
      <c r="D213" s="37">
        <f>7199383.29+150616.71</f>
        <v>7350000</v>
      </c>
      <c r="E213" s="38">
        <v>0</v>
      </c>
      <c r="F213" s="38">
        <v>0</v>
      </c>
      <c r="G213" s="38">
        <v>0</v>
      </c>
      <c r="H213" s="64">
        <f t="shared" si="26"/>
        <v>7350000</v>
      </c>
      <c r="I213" s="38">
        <f>+NOVIEMBRE2021!K213</f>
        <v>7350000</v>
      </c>
      <c r="J213" s="38"/>
      <c r="K213" s="38">
        <f t="shared" si="27"/>
        <v>7350000</v>
      </c>
      <c r="L213" s="38">
        <f>+NOVIEMBRE2021!N213</f>
        <v>7350000</v>
      </c>
      <c r="M213" s="38"/>
      <c r="N213" s="38">
        <f t="shared" si="28"/>
        <v>7350000</v>
      </c>
      <c r="O213" s="38">
        <f>+NOVIEMBRE2021!Q213</f>
        <v>7350000</v>
      </c>
      <c r="P213" s="38"/>
      <c r="Q213" s="38">
        <f t="shared" si="29"/>
        <v>7350000</v>
      </c>
      <c r="R213" s="39">
        <f t="shared" si="24"/>
        <v>0</v>
      </c>
      <c r="S213" s="40">
        <f>+N213-Q213</f>
        <v>0</v>
      </c>
    </row>
    <row r="214" spans="1:21" ht="15" customHeight="1" x14ac:dyDescent="0.2">
      <c r="A214" s="6" t="s">
        <v>327</v>
      </c>
      <c r="B214" s="59" t="s">
        <v>328</v>
      </c>
      <c r="C214" s="64">
        <v>0</v>
      </c>
      <c r="D214" s="37">
        <v>12595423</v>
      </c>
      <c r="E214" s="38">
        <v>0</v>
      </c>
      <c r="F214" s="38">
        <v>0</v>
      </c>
      <c r="G214" s="38">
        <v>0</v>
      </c>
      <c r="H214" s="64">
        <f t="shared" si="26"/>
        <v>12595423</v>
      </c>
      <c r="I214" s="38">
        <f>+NOVIEMBRE2021!K214</f>
        <v>12595423</v>
      </c>
      <c r="J214" s="38">
        <v>-270650</v>
      </c>
      <c r="K214" s="38">
        <f t="shared" si="27"/>
        <v>12324773</v>
      </c>
      <c r="L214" s="38">
        <f>+NOVIEMBRE2021!N214</f>
        <v>12595423</v>
      </c>
      <c r="M214" s="38">
        <v>-270650</v>
      </c>
      <c r="N214" s="38">
        <f t="shared" si="28"/>
        <v>12324773</v>
      </c>
      <c r="O214" s="38">
        <f>+NOVIEMBRE2021!Q214</f>
        <v>12324773</v>
      </c>
      <c r="P214" s="38"/>
      <c r="Q214" s="38">
        <f t="shared" si="29"/>
        <v>12324773</v>
      </c>
      <c r="R214" s="39">
        <f t="shared" si="24"/>
        <v>270650</v>
      </c>
      <c r="S214" s="40">
        <f t="shared" si="25"/>
        <v>0</v>
      </c>
    </row>
    <row r="215" spans="1:21" s="33" customFormat="1" ht="15" customHeight="1" x14ac:dyDescent="0.2">
      <c r="A215" s="5" t="s">
        <v>329</v>
      </c>
      <c r="B215" s="58" t="s">
        <v>160</v>
      </c>
      <c r="C215" s="65">
        <f>+C216+C217+C218</f>
        <v>0</v>
      </c>
      <c r="D215" s="34">
        <f>+D216+D217+D218</f>
        <v>14160500</v>
      </c>
      <c r="E215" s="29">
        <f>+E216+E217+E218</f>
        <v>0</v>
      </c>
      <c r="F215" s="29">
        <f>+F216+F217+F218</f>
        <v>0</v>
      </c>
      <c r="G215" s="29">
        <f>+G216+G217+G218</f>
        <v>0</v>
      </c>
      <c r="H215" s="65">
        <f t="shared" si="26"/>
        <v>14160500</v>
      </c>
      <c r="I215" s="29">
        <f>+NOVIEMBRE2021!K215</f>
        <v>14160500</v>
      </c>
      <c r="J215" s="29">
        <f>+J216+J217+J218</f>
        <v>-137700</v>
      </c>
      <c r="K215" s="29">
        <f t="shared" si="27"/>
        <v>14022800</v>
      </c>
      <c r="L215" s="29">
        <f>+NOVIEMBRE2021!N215</f>
        <v>14160500</v>
      </c>
      <c r="M215" s="29">
        <f>+M216+M217+M218</f>
        <v>-137700</v>
      </c>
      <c r="N215" s="29">
        <f t="shared" si="28"/>
        <v>14022800</v>
      </c>
      <c r="O215" s="29">
        <f>+NOVIEMBRE2021!Q215</f>
        <v>14160500</v>
      </c>
      <c r="P215" s="29">
        <f>+P216+P217+P218</f>
        <v>-137700</v>
      </c>
      <c r="Q215" s="29">
        <f t="shared" si="29"/>
        <v>14022800</v>
      </c>
      <c r="R215" s="35">
        <f t="shared" si="24"/>
        <v>137700</v>
      </c>
      <c r="S215" s="36">
        <f t="shared" si="25"/>
        <v>0</v>
      </c>
      <c r="T215" s="70"/>
      <c r="U215" s="70"/>
    </row>
    <row r="216" spans="1:21" ht="15" customHeight="1" x14ac:dyDescent="0.2">
      <c r="A216" s="6" t="s">
        <v>330</v>
      </c>
      <c r="B216" s="59" t="s">
        <v>163</v>
      </c>
      <c r="C216" s="64">
        <v>0</v>
      </c>
      <c r="D216" s="37"/>
      <c r="E216" s="38">
        <v>0</v>
      </c>
      <c r="F216" s="38">
        <v>0</v>
      </c>
      <c r="G216" s="38">
        <v>0</v>
      </c>
      <c r="H216" s="64">
        <f t="shared" si="26"/>
        <v>0</v>
      </c>
      <c r="I216" s="38">
        <f>+NOVIEMBRE2021!K216</f>
        <v>0</v>
      </c>
      <c r="J216" s="38"/>
      <c r="K216" s="38">
        <f t="shared" si="27"/>
        <v>0</v>
      </c>
      <c r="L216" s="38">
        <f>+NOVIEMBRE2021!N216</f>
        <v>0</v>
      </c>
      <c r="M216" s="38"/>
      <c r="N216" s="38">
        <f t="shared" si="28"/>
        <v>0</v>
      </c>
      <c r="O216" s="38">
        <f>+NOVIEMBRE2021!Q216</f>
        <v>0</v>
      </c>
      <c r="P216" s="38"/>
      <c r="Q216" s="38">
        <f t="shared" si="29"/>
        <v>0</v>
      </c>
      <c r="R216" s="39">
        <f t="shared" si="24"/>
        <v>0</v>
      </c>
      <c r="S216" s="40">
        <f t="shared" si="25"/>
        <v>0</v>
      </c>
    </row>
    <row r="217" spans="1:21" ht="15" customHeight="1" x14ac:dyDescent="0.2">
      <c r="A217" s="6" t="s">
        <v>331</v>
      </c>
      <c r="B217" s="59" t="s">
        <v>179</v>
      </c>
      <c r="C217" s="64">
        <v>0</v>
      </c>
      <c r="D217" s="37">
        <f>9210500+4950000</f>
        <v>14160500</v>
      </c>
      <c r="E217" s="38">
        <v>0</v>
      </c>
      <c r="F217" s="38">
        <v>0</v>
      </c>
      <c r="G217" s="38">
        <v>0</v>
      </c>
      <c r="H217" s="64">
        <f t="shared" si="26"/>
        <v>14160500</v>
      </c>
      <c r="I217" s="38">
        <f>+NOVIEMBRE2021!K217</f>
        <v>14160500</v>
      </c>
      <c r="J217" s="38">
        <v>-137700</v>
      </c>
      <c r="K217" s="38">
        <f t="shared" si="27"/>
        <v>14022800</v>
      </c>
      <c r="L217" s="38">
        <f>+NOVIEMBRE2021!N217</f>
        <v>14160500</v>
      </c>
      <c r="M217" s="38">
        <v>-137700</v>
      </c>
      <c r="N217" s="38">
        <f t="shared" si="28"/>
        <v>14022800</v>
      </c>
      <c r="O217" s="38">
        <f>+NOVIEMBRE2021!Q217</f>
        <v>14160500</v>
      </c>
      <c r="P217" s="38">
        <v>-137700</v>
      </c>
      <c r="Q217" s="38">
        <f t="shared" si="29"/>
        <v>14022800</v>
      </c>
      <c r="R217" s="39">
        <f t="shared" si="24"/>
        <v>137700</v>
      </c>
      <c r="S217" s="40">
        <f t="shared" si="25"/>
        <v>0</v>
      </c>
    </row>
    <row r="218" spans="1:21" ht="15" customHeight="1" x14ac:dyDescent="0.2">
      <c r="A218" s="6" t="s">
        <v>332</v>
      </c>
      <c r="B218" s="59" t="s">
        <v>247</v>
      </c>
      <c r="C218" s="64">
        <v>0</v>
      </c>
      <c r="D218" s="37">
        <v>0</v>
      </c>
      <c r="E218" s="38">
        <v>0</v>
      </c>
      <c r="F218" s="38">
        <v>0</v>
      </c>
      <c r="G218" s="38">
        <v>0</v>
      </c>
      <c r="H218" s="64">
        <f t="shared" si="26"/>
        <v>0</v>
      </c>
      <c r="I218" s="38">
        <f>+NOVIEMBRE2021!K218</f>
        <v>0</v>
      </c>
      <c r="J218" s="38">
        <v>0</v>
      </c>
      <c r="K218" s="38">
        <f t="shared" si="27"/>
        <v>0</v>
      </c>
      <c r="L218" s="38">
        <f>+NOVIEMBRE2021!N218</f>
        <v>0</v>
      </c>
      <c r="M218" s="38">
        <v>0</v>
      </c>
      <c r="N218" s="38">
        <f t="shared" si="28"/>
        <v>0</v>
      </c>
      <c r="O218" s="38">
        <f>+NOVIEMBRE2021!Q218</f>
        <v>0</v>
      </c>
      <c r="P218" s="38">
        <v>0</v>
      </c>
      <c r="Q218" s="38">
        <f t="shared" si="29"/>
        <v>0</v>
      </c>
      <c r="R218" s="39">
        <f t="shared" si="24"/>
        <v>0</v>
      </c>
      <c r="S218" s="40">
        <f t="shared" si="25"/>
        <v>0</v>
      </c>
    </row>
    <row r="219" spans="1:21" s="33" customFormat="1" ht="15" customHeight="1" x14ac:dyDescent="0.2">
      <c r="A219" s="5" t="s">
        <v>333</v>
      </c>
      <c r="B219" s="58" t="s">
        <v>249</v>
      </c>
      <c r="C219" s="29">
        <f>+C220+C221</f>
        <v>0</v>
      </c>
      <c r="D219" s="34">
        <f>+D220+D221</f>
        <v>0</v>
      </c>
      <c r="E219" s="29">
        <f>+E220+E221</f>
        <v>0</v>
      </c>
      <c r="F219" s="29">
        <f>+F220+F221</f>
        <v>0</v>
      </c>
      <c r="G219" s="29">
        <f>+G220+G221</f>
        <v>0</v>
      </c>
      <c r="H219" s="65">
        <f t="shared" si="26"/>
        <v>0</v>
      </c>
      <c r="I219" s="29">
        <f>+NOVIEMBRE2021!K219</f>
        <v>0</v>
      </c>
      <c r="J219" s="29">
        <f>+J220+J221</f>
        <v>0</v>
      </c>
      <c r="K219" s="29">
        <f t="shared" si="27"/>
        <v>0</v>
      </c>
      <c r="L219" s="29">
        <f>+NOVIEMBRE2021!N219</f>
        <v>0</v>
      </c>
      <c r="M219" s="29">
        <f>+M220+M221</f>
        <v>0</v>
      </c>
      <c r="N219" s="29">
        <f t="shared" si="28"/>
        <v>0</v>
      </c>
      <c r="O219" s="29">
        <f>+NOVIEMBRE2021!Q219</f>
        <v>0</v>
      </c>
      <c r="P219" s="29">
        <f>+P220+P221</f>
        <v>0</v>
      </c>
      <c r="Q219" s="29">
        <f t="shared" si="29"/>
        <v>0</v>
      </c>
      <c r="R219" s="35">
        <f t="shared" si="24"/>
        <v>0</v>
      </c>
      <c r="S219" s="36">
        <f t="shared" si="25"/>
        <v>0</v>
      </c>
      <c r="T219" s="70"/>
      <c r="U219" s="70"/>
    </row>
    <row r="220" spans="1:21" ht="15" customHeight="1" x14ac:dyDescent="0.2">
      <c r="A220" s="6" t="s">
        <v>334</v>
      </c>
      <c r="B220" s="59" t="s">
        <v>335</v>
      </c>
      <c r="C220" s="38">
        <v>0</v>
      </c>
      <c r="D220" s="37">
        <v>0</v>
      </c>
      <c r="E220" s="38">
        <v>0</v>
      </c>
      <c r="F220" s="38">
        <v>0</v>
      </c>
      <c r="G220" s="38">
        <v>0</v>
      </c>
      <c r="H220" s="64">
        <f t="shared" si="26"/>
        <v>0</v>
      </c>
      <c r="I220" s="38">
        <f>+NOVIEMBRE2021!K220</f>
        <v>0</v>
      </c>
      <c r="J220" s="38">
        <v>0</v>
      </c>
      <c r="K220" s="38">
        <f t="shared" si="27"/>
        <v>0</v>
      </c>
      <c r="L220" s="38">
        <f>+NOVIEMBRE2021!N220</f>
        <v>0</v>
      </c>
      <c r="M220" s="38">
        <v>0</v>
      </c>
      <c r="N220" s="38">
        <f t="shared" si="28"/>
        <v>0</v>
      </c>
      <c r="O220" s="38">
        <f>+NOVIEMBRE2021!Q220</f>
        <v>0</v>
      </c>
      <c r="P220" s="38">
        <v>0</v>
      </c>
      <c r="Q220" s="38">
        <f t="shared" si="29"/>
        <v>0</v>
      </c>
      <c r="R220" s="39">
        <f t="shared" si="24"/>
        <v>0</v>
      </c>
      <c r="S220" s="40">
        <f t="shared" si="25"/>
        <v>0</v>
      </c>
    </row>
    <row r="221" spans="1:21" ht="15" customHeight="1" x14ac:dyDescent="0.2">
      <c r="A221" s="6" t="s">
        <v>336</v>
      </c>
      <c r="B221" s="59" t="s">
        <v>259</v>
      </c>
      <c r="C221" s="38">
        <v>0</v>
      </c>
      <c r="D221" s="37">
        <v>0</v>
      </c>
      <c r="E221" s="38">
        <v>0</v>
      </c>
      <c r="F221" s="38">
        <v>0</v>
      </c>
      <c r="G221" s="38">
        <v>0</v>
      </c>
      <c r="H221" s="64">
        <f t="shared" si="26"/>
        <v>0</v>
      </c>
      <c r="I221" s="38">
        <f>+NOVIEMBRE2021!K221</f>
        <v>0</v>
      </c>
      <c r="J221" s="38">
        <v>0</v>
      </c>
      <c r="K221" s="38">
        <f t="shared" si="27"/>
        <v>0</v>
      </c>
      <c r="L221" s="38">
        <f>+NOVIEMBRE2021!N221</f>
        <v>0</v>
      </c>
      <c r="M221" s="38">
        <v>0</v>
      </c>
      <c r="N221" s="38">
        <f t="shared" si="28"/>
        <v>0</v>
      </c>
      <c r="O221" s="38">
        <f>+NOVIEMBRE2021!Q221</f>
        <v>0</v>
      </c>
      <c r="P221" s="38">
        <v>0</v>
      </c>
      <c r="Q221" s="38">
        <f t="shared" si="29"/>
        <v>0</v>
      </c>
      <c r="R221" s="39">
        <f t="shared" si="24"/>
        <v>0</v>
      </c>
      <c r="S221" s="40">
        <f t="shared" si="25"/>
        <v>0</v>
      </c>
    </row>
    <row r="222" spans="1:21" s="33" customFormat="1" ht="15" customHeight="1" x14ac:dyDescent="0.2">
      <c r="A222" s="5" t="s">
        <v>337</v>
      </c>
      <c r="B222" s="58" t="s">
        <v>338</v>
      </c>
      <c r="C222" s="29">
        <f>+C223+C224</f>
        <v>0</v>
      </c>
      <c r="D222" s="34">
        <f>+D223+D224</f>
        <v>0</v>
      </c>
      <c r="E222" s="29">
        <f>+E223+E224</f>
        <v>0</v>
      </c>
      <c r="F222" s="29">
        <f>+F223+F224</f>
        <v>0</v>
      </c>
      <c r="G222" s="29">
        <f>+G223+G224</f>
        <v>0</v>
      </c>
      <c r="H222" s="65">
        <f t="shared" si="26"/>
        <v>0</v>
      </c>
      <c r="I222" s="29">
        <f>+NOVIEMBRE2021!K222</f>
        <v>0</v>
      </c>
      <c r="J222" s="29">
        <f>+J223+J224</f>
        <v>0</v>
      </c>
      <c r="K222" s="29">
        <f t="shared" si="27"/>
        <v>0</v>
      </c>
      <c r="L222" s="29">
        <f>+NOVIEMBRE2021!N222</f>
        <v>0</v>
      </c>
      <c r="M222" s="29">
        <f>+M223+M224</f>
        <v>0</v>
      </c>
      <c r="N222" s="29">
        <f t="shared" si="28"/>
        <v>0</v>
      </c>
      <c r="O222" s="29">
        <f>+NOVIEMBRE2021!Q222</f>
        <v>0</v>
      </c>
      <c r="P222" s="29">
        <f>+P223+P224</f>
        <v>0</v>
      </c>
      <c r="Q222" s="29">
        <f t="shared" si="29"/>
        <v>0</v>
      </c>
      <c r="R222" s="35">
        <f t="shared" si="24"/>
        <v>0</v>
      </c>
      <c r="S222" s="36">
        <f t="shared" si="25"/>
        <v>0</v>
      </c>
      <c r="T222" s="70"/>
      <c r="U222" s="70"/>
    </row>
    <row r="223" spans="1:21" ht="15" customHeight="1" x14ac:dyDescent="0.2">
      <c r="A223" s="6" t="s">
        <v>339</v>
      </c>
      <c r="B223" s="59" t="s">
        <v>273</v>
      </c>
      <c r="C223" s="38">
        <v>0</v>
      </c>
      <c r="D223" s="37">
        <v>0</v>
      </c>
      <c r="E223" s="38">
        <v>0</v>
      </c>
      <c r="F223" s="38">
        <v>0</v>
      </c>
      <c r="G223" s="38">
        <v>0</v>
      </c>
      <c r="H223" s="64">
        <f t="shared" si="26"/>
        <v>0</v>
      </c>
      <c r="I223" s="38">
        <f>+NOVIEMBRE2021!K223</f>
        <v>0</v>
      </c>
      <c r="J223" s="38">
        <v>0</v>
      </c>
      <c r="K223" s="38">
        <f t="shared" si="27"/>
        <v>0</v>
      </c>
      <c r="L223" s="38">
        <f>+NOVIEMBRE2021!N223</f>
        <v>0</v>
      </c>
      <c r="M223" s="38">
        <v>0</v>
      </c>
      <c r="N223" s="38">
        <f t="shared" si="28"/>
        <v>0</v>
      </c>
      <c r="O223" s="38">
        <f>+NOVIEMBRE2021!Q223</f>
        <v>0</v>
      </c>
      <c r="P223" s="38">
        <v>0</v>
      </c>
      <c r="Q223" s="38">
        <f t="shared" si="29"/>
        <v>0</v>
      </c>
      <c r="R223" s="39">
        <f t="shared" si="24"/>
        <v>0</v>
      </c>
      <c r="S223" s="40">
        <f t="shared" si="25"/>
        <v>0</v>
      </c>
    </row>
    <row r="224" spans="1:21" ht="15" customHeight="1" x14ac:dyDescent="0.2">
      <c r="A224" s="6" t="s">
        <v>340</v>
      </c>
      <c r="B224" s="59" t="s">
        <v>279</v>
      </c>
      <c r="C224" s="38">
        <v>0</v>
      </c>
      <c r="D224" s="37">
        <v>0</v>
      </c>
      <c r="E224" s="38">
        <v>0</v>
      </c>
      <c r="F224" s="38">
        <v>0</v>
      </c>
      <c r="G224" s="38">
        <v>0</v>
      </c>
      <c r="H224" s="64">
        <f t="shared" si="26"/>
        <v>0</v>
      </c>
      <c r="I224" s="38">
        <f>+NOVIEMBRE2021!K224</f>
        <v>0</v>
      </c>
      <c r="J224" s="38">
        <v>0</v>
      </c>
      <c r="K224" s="38">
        <f t="shared" si="27"/>
        <v>0</v>
      </c>
      <c r="L224" s="38">
        <f>+NOVIEMBRE2021!N224</f>
        <v>0</v>
      </c>
      <c r="M224" s="38">
        <v>0</v>
      </c>
      <c r="N224" s="38">
        <f t="shared" si="28"/>
        <v>0</v>
      </c>
      <c r="O224" s="38">
        <f>+NOVIEMBRE2021!Q224</f>
        <v>0</v>
      </c>
      <c r="P224" s="38">
        <v>0</v>
      </c>
      <c r="Q224" s="38">
        <f t="shared" si="29"/>
        <v>0</v>
      </c>
      <c r="R224" s="39">
        <f t="shared" si="24"/>
        <v>0</v>
      </c>
      <c r="S224" s="40">
        <f t="shared" si="25"/>
        <v>0</v>
      </c>
    </row>
    <row r="225" spans="1:21" s="33" customFormat="1" ht="15" customHeight="1" thickBot="1" x14ac:dyDescent="0.25">
      <c r="A225" s="5" t="s">
        <v>341</v>
      </c>
      <c r="B225" s="58" t="s">
        <v>342</v>
      </c>
      <c r="C225" s="66">
        <v>0</v>
      </c>
      <c r="D225" s="37">
        <v>0</v>
      </c>
      <c r="E225" s="38">
        <v>0</v>
      </c>
      <c r="F225" s="38">
        <v>0</v>
      </c>
      <c r="G225" s="38">
        <v>0</v>
      </c>
      <c r="H225" s="65">
        <f t="shared" si="26"/>
        <v>0</v>
      </c>
      <c r="I225" s="41">
        <f>+NOVIEMBRE2021!K225</f>
        <v>0</v>
      </c>
      <c r="J225" s="29">
        <v>0</v>
      </c>
      <c r="K225" s="29">
        <f t="shared" si="27"/>
        <v>0</v>
      </c>
      <c r="L225" s="41">
        <f>+NOVIEMBRE2021!N225</f>
        <v>0</v>
      </c>
      <c r="M225" s="29">
        <v>0</v>
      </c>
      <c r="N225" s="29">
        <f t="shared" si="28"/>
        <v>0</v>
      </c>
      <c r="O225" s="41">
        <f>+NOVIEMBRE2021!Q225</f>
        <v>0</v>
      </c>
      <c r="P225" s="29">
        <v>0</v>
      </c>
      <c r="Q225" s="29">
        <f t="shared" si="29"/>
        <v>0</v>
      </c>
      <c r="R225" s="35">
        <f t="shared" si="24"/>
        <v>0</v>
      </c>
      <c r="S225" s="36">
        <f t="shared" si="25"/>
        <v>0</v>
      </c>
      <c r="T225" s="70"/>
      <c r="U225" s="70"/>
    </row>
    <row r="226" spans="1:21" ht="15" customHeight="1" thickBot="1" x14ac:dyDescent="0.25">
      <c r="A226" s="42"/>
      <c r="B226" s="43" t="s">
        <v>343</v>
      </c>
      <c r="C226" s="80">
        <f>+C12+C184+C197+C204+C210</f>
        <v>1576096667</v>
      </c>
      <c r="D226" s="44">
        <f>+D12+D184+D197+D204+D210</f>
        <v>1030801423.77</v>
      </c>
      <c r="E226" s="44">
        <f>+E12+E184+E197+E204+E210</f>
        <v>117193022</v>
      </c>
      <c r="F226" s="44">
        <f>+F12+F184+F197+F204+F210</f>
        <v>0</v>
      </c>
      <c r="G226" s="44">
        <f>+G12+G184+G197+G204+G210</f>
        <v>117193022</v>
      </c>
      <c r="H226" s="75">
        <f>+C226+D226+E226-F226-G226</f>
        <v>2606898090.77</v>
      </c>
      <c r="I226" s="41">
        <f>+NOVIEMBRE2021!K226</f>
        <v>2230824202.8699999</v>
      </c>
      <c r="J226" s="44">
        <f>+J12+J184+J197+J204+J210</f>
        <v>31454831</v>
      </c>
      <c r="K226" s="44">
        <f t="shared" si="27"/>
        <v>2262279033.8699999</v>
      </c>
      <c r="L226" s="41">
        <f>+NOVIEMBRE2021!N226</f>
        <v>1908209777.9200001</v>
      </c>
      <c r="M226" s="44">
        <f>+M12+M184+M197+M204+M210</f>
        <v>354069256</v>
      </c>
      <c r="N226" s="44">
        <f t="shared" si="28"/>
        <v>2262279033.9200001</v>
      </c>
      <c r="O226" s="41">
        <f>+NOVIEMBRE2021!Q226</f>
        <v>1816638534.8699999</v>
      </c>
      <c r="P226" s="44">
        <f>+P12+P184+P197+P204+P210</f>
        <v>359284731</v>
      </c>
      <c r="Q226" s="44">
        <f t="shared" si="29"/>
        <v>2175923265.8699999</v>
      </c>
      <c r="R226" s="81">
        <f t="shared" si="24"/>
        <v>344619056.9000001</v>
      </c>
      <c r="S226" s="45">
        <f t="shared" si="25"/>
        <v>86355768.050000191</v>
      </c>
    </row>
    <row r="227" spans="1:21" ht="15" customHeight="1" thickBot="1" x14ac:dyDescent="0.3">
      <c r="A227" s="1"/>
      <c r="B227" s="46" t="s">
        <v>344</v>
      </c>
      <c r="C227" s="47"/>
      <c r="D227" s="47"/>
      <c r="E227" s="47"/>
      <c r="F227" s="47"/>
      <c r="G227" s="47"/>
      <c r="H227" s="76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</row>
    <row r="228" spans="1:21" ht="12.75" x14ac:dyDescent="0.25">
      <c r="A228" s="2"/>
      <c r="B228" s="2"/>
      <c r="C228" s="10"/>
      <c r="D228" s="68"/>
      <c r="E228" s="10"/>
      <c r="F228" s="9"/>
      <c r="G228" s="10"/>
      <c r="H228" s="77"/>
      <c r="I228" s="9"/>
      <c r="J228" s="10"/>
      <c r="K228" s="10"/>
      <c r="L228" s="9"/>
      <c r="M228" s="10"/>
      <c r="N228" s="10"/>
      <c r="O228" s="10"/>
      <c r="P228" s="10"/>
      <c r="Q228" s="10"/>
      <c r="R228" s="9"/>
      <c r="S228" s="49"/>
      <c r="T228" s="53">
        <f>+K226-N226</f>
        <v>-5.0000190734863281E-2</v>
      </c>
    </row>
    <row r="229" spans="1:21" ht="12.75" x14ac:dyDescent="0.25">
      <c r="A229" s="2"/>
      <c r="B229" s="2"/>
      <c r="C229" s="50"/>
      <c r="D229" s="10"/>
      <c r="E229" s="10"/>
      <c r="F229" s="10"/>
      <c r="G229" s="10"/>
      <c r="H229" s="77"/>
      <c r="I229" s="9"/>
      <c r="J229" s="10"/>
      <c r="K229" s="10"/>
      <c r="L229" s="9"/>
      <c r="M229" s="10"/>
      <c r="N229" s="10"/>
      <c r="O229" s="9"/>
      <c r="P229" s="10"/>
      <c r="Q229" s="10"/>
      <c r="R229" s="9"/>
      <c r="S229" s="10"/>
    </row>
    <row r="230" spans="1:21" ht="12.75" x14ac:dyDescent="0.25">
      <c r="A230" s="2"/>
      <c r="B230" s="2"/>
      <c r="C230" s="9"/>
      <c r="D230" s="9"/>
      <c r="E230" s="9"/>
      <c r="F230" s="9"/>
      <c r="G230" s="9"/>
      <c r="H230" s="77"/>
      <c r="I230" s="9"/>
      <c r="J230" s="68"/>
      <c r="K230" s="9"/>
      <c r="L230" s="9"/>
      <c r="M230" s="68"/>
      <c r="N230" s="9"/>
      <c r="O230" s="9"/>
      <c r="P230" s="9"/>
      <c r="Q230" s="10"/>
      <c r="R230" s="10"/>
      <c r="S230" s="10"/>
    </row>
    <row r="231" spans="1:21" ht="12.75" x14ac:dyDescent="0.25">
      <c r="A231" s="3"/>
      <c r="B231" s="2"/>
      <c r="C231" s="9"/>
      <c r="D231" s="9"/>
      <c r="E231" s="9"/>
      <c r="F231" s="9"/>
      <c r="G231" s="9"/>
      <c r="H231" s="72"/>
      <c r="I231" s="9"/>
      <c r="J231" s="9"/>
      <c r="K231" s="9"/>
      <c r="L231" s="9"/>
      <c r="M231" s="9"/>
      <c r="N231" s="9"/>
      <c r="O231" s="9"/>
      <c r="P231" s="9"/>
      <c r="Q231" s="68"/>
      <c r="R231" s="9"/>
      <c r="S231" s="10"/>
    </row>
    <row r="232" spans="1:21" x14ac:dyDescent="0.2">
      <c r="A232" s="9"/>
      <c r="B232" s="51"/>
      <c r="C232" s="9"/>
      <c r="D232" s="9"/>
      <c r="E232" s="9"/>
      <c r="F232" s="9"/>
      <c r="G232" s="9"/>
      <c r="H232" s="72"/>
      <c r="I232" s="9"/>
      <c r="J232" s="9"/>
      <c r="K232" s="9"/>
      <c r="L232" s="9"/>
      <c r="M232" s="55"/>
      <c r="N232" s="55"/>
      <c r="O232" s="55"/>
      <c r="P232" s="55"/>
      <c r="Q232" s="55"/>
      <c r="R232" s="9"/>
      <c r="S232" s="9"/>
    </row>
    <row r="233" spans="1:21" x14ac:dyDescent="0.2">
      <c r="A233" s="9"/>
      <c r="B233" s="56" t="s">
        <v>387</v>
      </c>
      <c r="C233" s="9"/>
      <c r="D233" s="9"/>
      <c r="E233" s="9"/>
      <c r="F233" s="9"/>
      <c r="G233" s="9"/>
      <c r="H233" s="72"/>
      <c r="I233" s="9"/>
      <c r="J233" s="9"/>
      <c r="K233" s="9"/>
      <c r="L233" s="9"/>
      <c r="M233" s="165"/>
      <c r="N233" s="165"/>
      <c r="O233" s="165"/>
      <c r="P233" s="165"/>
      <c r="Q233" s="165"/>
      <c r="R233" s="9"/>
      <c r="S233" s="9"/>
    </row>
    <row r="234" spans="1:21" x14ac:dyDescent="0.2">
      <c r="A234" s="9"/>
      <c r="B234" s="154" t="s">
        <v>383</v>
      </c>
      <c r="C234" s="9"/>
      <c r="D234" s="9"/>
      <c r="E234" s="9"/>
      <c r="F234" s="9"/>
      <c r="G234" s="9"/>
      <c r="H234" s="72"/>
      <c r="I234" s="9"/>
      <c r="J234" s="9"/>
      <c r="K234" s="9"/>
      <c r="L234" s="9"/>
      <c r="M234" s="166"/>
      <c r="N234" s="166"/>
      <c r="O234" s="166"/>
      <c r="P234" s="166"/>
      <c r="Q234" s="166"/>
      <c r="R234" s="9"/>
      <c r="S234" s="9"/>
    </row>
    <row r="235" spans="1:2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21" x14ac:dyDescent="0.2">
      <c r="A236" s="11"/>
      <c r="B236" s="32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2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2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2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21" x14ac:dyDescent="0.2">
      <c r="A240" s="11"/>
      <c r="B240" s="32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  <row r="243" spans="1:19" s="53" customFormat="1" x14ac:dyDescent="0.2">
      <c r="A243" s="11"/>
      <c r="B243" s="11"/>
      <c r="C243" s="52"/>
      <c r="D243" s="52"/>
      <c r="E243" s="52"/>
      <c r="F243" s="52"/>
      <c r="G243" s="52"/>
      <c r="H243" s="78"/>
      <c r="I243" s="52"/>
      <c r="J243" s="52"/>
      <c r="K243" s="52"/>
      <c r="L243" s="11"/>
      <c r="M243" s="11"/>
      <c r="N243" s="11"/>
      <c r="O243" s="11"/>
      <c r="P243" s="11"/>
      <c r="Q243" s="11"/>
      <c r="R243" s="11"/>
      <c r="S243" s="11"/>
    </row>
    <row r="244" spans="1:19" s="53" customFormat="1" x14ac:dyDescent="0.2">
      <c r="A244" s="11"/>
      <c r="B244" s="11"/>
      <c r="C244" s="52"/>
      <c r="D244" s="52"/>
      <c r="E244" s="52"/>
      <c r="F244" s="52"/>
      <c r="G244" s="52"/>
      <c r="H244" s="78"/>
      <c r="I244" s="52"/>
      <c r="J244" s="52"/>
      <c r="K244" s="52"/>
      <c r="L244" s="11"/>
      <c r="M244" s="11"/>
      <c r="N244" s="11"/>
      <c r="O244" s="11"/>
      <c r="P244" s="11"/>
      <c r="Q244" s="11"/>
      <c r="R244" s="11"/>
      <c r="S244" s="11"/>
    </row>
    <row r="245" spans="1:19" s="53" customFormat="1" x14ac:dyDescent="0.2">
      <c r="A245" s="11"/>
      <c r="B245" s="11"/>
      <c r="C245" s="52"/>
      <c r="D245" s="52"/>
      <c r="E245" s="52"/>
      <c r="F245" s="52"/>
      <c r="G245" s="52"/>
      <c r="H245" s="78"/>
      <c r="I245" s="52"/>
      <c r="J245" s="52"/>
      <c r="K245" s="52"/>
      <c r="L245" s="11"/>
      <c r="M245" s="11"/>
      <c r="N245" s="11"/>
      <c r="O245" s="11"/>
      <c r="P245" s="11"/>
      <c r="Q245" s="11"/>
      <c r="R245" s="11"/>
      <c r="S245" s="11"/>
    </row>
    <row r="246" spans="1:19" s="53" customFormat="1" x14ac:dyDescent="0.2">
      <c r="A246" s="11"/>
      <c r="B246" s="11"/>
      <c r="C246" s="52"/>
      <c r="D246" s="52"/>
      <c r="E246" s="52"/>
      <c r="F246" s="52"/>
      <c r="G246" s="52"/>
      <c r="H246" s="78"/>
      <c r="I246" s="52"/>
      <c r="J246" s="52"/>
      <c r="K246" s="52"/>
      <c r="L246" s="11"/>
      <c r="M246" s="11"/>
      <c r="N246" s="11"/>
      <c r="O246" s="11"/>
      <c r="P246" s="11"/>
      <c r="Q246" s="11"/>
      <c r="R246" s="11"/>
      <c r="S246" s="11"/>
    </row>
    <row r="247" spans="1:19" s="53" customFormat="1" x14ac:dyDescent="0.2">
      <c r="A247" s="11"/>
      <c r="B247" s="11"/>
      <c r="C247" s="52"/>
      <c r="D247" s="52"/>
      <c r="E247" s="52"/>
      <c r="F247" s="52"/>
      <c r="G247" s="52"/>
      <c r="H247" s="78"/>
      <c r="I247" s="52"/>
      <c r="J247" s="52"/>
      <c r="K247" s="52"/>
      <c r="L247" s="11"/>
      <c r="M247" s="11"/>
      <c r="N247" s="11"/>
      <c r="O247" s="11"/>
      <c r="P247" s="11"/>
      <c r="Q247" s="11"/>
      <c r="R247" s="11"/>
      <c r="S247" s="11"/>
    </row>
    <row r="248" spans="1:19" s="53" customFormat="1" x14ac:dyDescent="0.2">
      <c r="A248" s="11"/>
      <c r="B248" s="11"/>
      <c r="C248" s="52"/>
      <c r="D248" s="52"/>
      <c r="E248" s="52"/>
      <c r="F248" s="52"/>
      <c r="G248" s="52"/>
      <c r="H248" s="78"/>
      <c r="I248" s="52"/>
      <c r="J248" s="52"/>
      <c r="K248" s="52"/>
      <c r="L248" s="11"/>
      <c r="M248" s="11"/>
      <c r="N248" s="11"/>
      <c r="O248" s="11"/>
      <c r="P248" s="11"/>
      <c r="Q248" s="11"/>
      <c r="R248" s="11"/>
      <c r="S248" s="11"/>
    </row>
    <row r="249" spans="1:19" s="53" customFormat="1" x14ac:dyDescent="0.2">
      <c r="A249" s="11"/>
      <c r="B249" s="11"/>
      <c r="C249" s="52"/>
      <c r="D249" s="52"/>
      <c r="E249" s="52"/>
      <c r="F249" s="52"/>
      <c r="G249" s="52"/>
      <c r="H249" s="78"/>
      <c r="I249" s="52"/>
      <c r="J249" s="52"/>
      <c r="K249" s="52"/>
      <c r="L249" s="11"/>
      <c r="M249" s="11"/>
      <c r="N249" s="11"/>
      <c r="O249" s="11"/>
      <c r="P249" s="11"/>
      <c r="Q249" s="11"/>
      <c r="R249" s="11"/>
      <c r="S249" s="11"/>
    </row>
    <row r="250" spans="1:19" s="53" customFormat="1" x14ac:dyDescent="0.2">
      <c r="A250" s="11"/>
      <c r="B250" s="11"/>
      <c r="C250" s="52"/>
      <c r="D250" s="52"/>
      <c r="E250" s="52"/>
      <c r="F250" s="52"/>
      <c r="G250" s="52"/>
      <c r="H250" s="78"/>
      <c r="I250" s="52"/>
      <c r="J250" s="52"/>
      <c r="K250" s="52"/>
      <c r="L250" s="11"/>
      <c r="M250" s="11"/>
      <c r="N250" s="11"/>
      <c r="O250" s="11"/>
      <c r="P250" s="11"/>
      <c r="Q250" s="11"/>
      <c r="R250" s="11"/>
      <c r="S250" s="11"/>
    </row>
    <row r="251" spans="1:19" s="53" customFormat="1" x14ac:dyDescent="0.2">
      <c r="A251" s="11"/>
      <c r="B251" s="11"/>
      <c r="C251" s="52"/>
      <c r="D251" s="52"/>
      <c r="E251" s="52"/>
      <c r="F251" s="52"/>
      <c r="G251" s="52"/>
      <c r="H251" s="78"/>
      <c r="I251" s="52"/>
      <c r="J251" s="52"/>
      <c r="K251" s="52"/>
      <c r="L251" s="11"/>
      <c r="M251" s="11"/>
      <c r="N251" s="11"/>
      <c r="O251" s="11"/>
      <c r="P251" s="11"/>
      <c r="Q251" s="11"/>
      <c r="R251" s="11"/>
      <c r="S251" s="11"/>
    </row>
  </sheetData>
  <mergeCells count="20">
    <mergeCell ref="U151:V151"/>
    <mergeCell ref="X151:Y151"/>
    <mergeCell ref="M233:Q233"/>
    <mergeCell ref="M234:Q234"/>
    <mergeCell ref="O7:Q7"/>
    <mergeCell ref="R7:R8"/>
    <mergeCell ref="S7:S8"/>
    <mergeCell ref="C8:C9"/>
    <mergeCell ref="D8:E8"/>
    <mergeCell ref="F8:G8"/>
    <mergeCell ref="A1:S1"/>
    <mergeCell ref="A2:S2"/>
    <mergeCell ref="A3:S3"/>
    <mergeCell ref="A4:S4"/>
    <mergeCell ref="A5:S5"/>
    <mergeCell ref="A7:A8"/>
    <mergeCell ref="B7:B8"/>
    <mergeCell ref="C7:H7"/>
    <mergeCell ref="I7:K7"/>
    <mergeCell ref="L7:N7"/>
  </mergeCells>
  <pageMargins left="1.1811023622047245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2"/>
  <sheetViews>
    <sheetView topLeftCell="A198" zoomScaleNormal="100" workbookViewId="0">
      <selection activeCell="D203" sqref="D203:D205"/>
    </sheetView>
  </sheetViews>
  <sheetFormatPr baseColWidth="10" defaultColWidth="11" defaultRowHeight="12" x14ac:dyDescent="0.2"/>
  <cols>
    <col min="1" max="1" width="10" style="8" customWidth="1"/>
    <col min="2" max="2" width="24.42578125" style="8" customWidth="1"/>
    <col min="3" max="3" width="13.28515625" style="53" customWidth="1"/>
    <col min="4" max="4" width="12.42578125" style="53" customWidth="1"/>
    <col min="5" max="5" width="10.5703125" style="53" customWidth="1"/>
    <col min="6" max="6" width="6.28515625" style="53" customWidth="1"/>
    <col min="7" max="7" width="10.5703125" style="53" customWidth="1"/>
    <col min="8" max="8" width="13.42578125" style="79" bestFit="1" customWidth="1"/>
    <col min="9" max="9" width="12" style="53" customWidth="1"/>
    <col min="10" max="10" width="10.7109375" style="53" bestFit="1" customWidth="1"/>
    <col min="11" max="11" width="12" style="53" bestFit="1" customWidth="1"/>
    <col min="12" max="12" width="11.7109375" style="8" customWidth="1"/>
    <col min="13" max="13" width="10.7109375" style="8" customWidth="1"/>
    <col min="14" max="14" width="12.140625" style="8" customWidth="1"/>
    <col min="15" max="15" width="12" style="8" customWidth="1"/>
    <col min="16" max="16" width="10.85546875" style="8" customWidth="1"/>
    <col min="17" max="17" width="12" style="8" customWidth="1"/>
    <col min="18" max="18" width="10.85546875" style="8" customWidth="1"/>
    <col min="19" max="19" width="9.28515625" style="8" customWidth="1"/>
    <col min="20" max="21" width="11.7109375" style="53" bestFit="1" customWidth="1"/>
    <col min="22" max="24" width="11" style="8"/>
    <col min="25" max="25" width="11.7109375" style="8" bestFit="1" customWidth="1"/>
    <col min="26" max="16384" width="11" style="8"/>
  </cols>
  <sheetData>
    <row r="1" spans="1:21" ht="15" customHeight="1" thickBot="1" x14ac:dyDescent="0.3">
      <c r="A1" s="160"/>
      <c r="B1" s="161"/>
      <c r="C1" s="156"/>
      <c r="D1" s="14" t="s">
        <v>364</v>
      </c>
      <c r="E1" s="157" t="s">
        <v>365</v>
      </c>
      <c r="F1" s="158" t="s">
        <v>359</v>
      </c>
      <c r="G1" s="159" t="s">
        <v>365</v>
      </c>
      <c r="H1" s="74"/>
      <c r="I1" s="15"/>
      <c r="J1" s="16"/>
      <c r="K1" s="16" t="s">
        <v>352</v>
      </c>
      <c r="L1" s="15"/>
      <c r="M1" s="16"/>
      <c r="N1" s="15" t="s">
        <v>353</v>
      </c>
      <c r="O1" s="15"/>
      <c r="P1" s="17"/>
      <c r="Q1" s="15" t="s">
        <v>354</v>
      </c>
      <c r="R1" s="18"/>
      <c r="S1" s="19"/>
    </row>
    <row r="2" spans="1:21" s="33" customFormat="1" ht="15" customHeight="1" x14ac:dyDescent="0.2">
      <c r="A2" s="4" t="s">
        <v>2</v>
      </c>
      <c r="B2" s="57" t="s">
        <v>3</v>
      </c>
      <c r="C2" s="67">
        <f>+C3+C175+C188+C195+C201</f>
        <v>1576096667</v>
      </c>
      <c r="D2" s="27">
        <f>+D3+D175+D188+D195+D201</f>
        <v>1030801423.77</v>
      </c>
      <c r="E2" s="28">
        <f>+E3+E175+E188+E195+E201</f>
        <v>117193022</v>
      </c>
      <c r="F2" s="28">
        <f>+F3+F175+F188+F195+F201</f>
        <v>0</v>
      </c>
      <c r="G2" s="28">
        <f>+G3+G175+G188+G195+G201</f>
        <v>117193022</v>
      </c>
      <c r="H2" s="65">
        <f>+C2+D2+E2-F2-G2</f>
        <v>2606898090.77</v>
      </c>
      <c r="I2" s="28">
        <f>+NOVIEMBRE2021!K11</f>
        <v>2230824202.8699999</v>
      </c>
      <c r="J2" s="28">
        <f>+J3+J175+J188+J195+J201</f>
        <v>31454831</v>
      </c>
      <c r="K2" s="28">
        <f>+I2+J2</f>
        <v>2262279033.8699999</v>
      </c>
      <c r="L2" s="28">
        <f>+NOVIEMBRE2021!N11</f>
        <v>1908209777.9200001</v>
      </c>
      <c r="M2" s="28">
        <f>+M3+M175+M188+M195+M201</f>
        <v>354069256</v>
      </c>
      <c r="N2" s="28">
        <f>+L2+M2</f>
        <v>2262279033.9200001</v>
      </c>
      <c r="O2" s="28">
        <f>+NOVIEMBRE2021!Q11</f>
        <v>1816638534.8699999</v>
      </c>
      <c r="P2" s="28">
        <f>+P3+P175+P188+P195+P201</f>
        <v>359284731</v>
      </c>
      <c r="Q2" s="28">
        <f>+O2+P2</f>
        <v>2175923265.8699999</v>
      </c>
      <c r="R2" s="30">
        <f t="shared" ref="R2:R66" si="0">+H2-K2</f>
        <v>344619056.9000001</v>
      </c>
      <c r="S2" s="31">
        <f t="shared" ref="S2:S66" si="1">+N2-Q2</f>
        <v>86355768.050000191</v>
      </c>
      <c r="T2" s="70">
        <f>+'[2]Estado de situación presupuesta'!$J$4-S2</f>
        <v>-5.0000190734863281E-2</v>
      </c>
      <c r="U2" s="70"/>
    </row>
    <row r="3" spans="1:21" s="33" customFormat="1" ht="15" customHeight="1" x14ac:dyDescent="0.2">
      <c r="A3" s="5" t="s">
        <v>4</v>
      </c>
      <c r="B3" s="58" t="s">
        <v>5</v>
      </c>
      <c r="C3" s="65">
        <f>+C4+C111+C164</f>
        <v>1406096667</v>
      </c>
      <c r="D3" s="34">
        <f>+D4+D111+D164</f>
        <v>692387447.76999998</v>
      </c>
      <c r="E3" s="29">
        <f>+E4+E111+E164</f>
        <v>115193022</v>
      </c>
      <c r="F3" s="29">
        <f>+F4+F111+F164</f>
        <v>0</v>
      </c>
      <c r="G3" s="29">
        <f>+G4+G111+G164</f>
        <v>88757738</v>
      </c>
      <c r="H3" s="65">
        <f t="shared" ref="H3:H67" si="2">+C3+D3+E3-F3-G3</f>
        <v>2124919398.77</v>
      </c>
      <c r="I3" s="29">
        <f>+NOVIEMBRE2021!K12</f>
        <v>1951707817.8700001</v>
      </c>
      <c r="J3" s="29">
        <f>+J4+J111+J164</f>
        <v>29737204</v>
      </c>
      <c r="K3" s="29">
        <f t="shared" ref="K3:K67" si="3">+I3+J3</f>
        <v>1981445021.8700001</v>
      </c>
      <c r="L3" s="29">
        <f>+NOVIEMBRE2021!N12</f>
        <v>1702808159.9200001</v>
      </c>
      <c r="M3" s="29">
        <f>+M4+M111+M164</f>
        <v>278636862</v>
      </c>
      <c r="N3" s="29">
        <f t="shared" ref="N3:N67" si="4">+L3+M3</f>
        <v>1981445021.9200001</v>
      </c>
      <c r="O3" s="29">
        <f>+NOVIEMBRE2021!Q12</f>
        <v>1611507566.8699999</v>
      </c>
      <c r="P3" s="29">
        <f>+P4+P111+P164</f>
        <v>314109083</v>
      </c>
      <c r="Q3" s="29">
        <f t="shared" ref="Q3:Q67" si="5">+O3+P3</f>
        <v>1925616649.8699999</v>
      </c>
      <c r="R3" s="35">
        <f t="shared" si="0"/>
        <v>143474376.89999986</v>
      </c>
      <c r="S3" s="36">
        <f t="shared" si="1"/>
        <v>55828372.050000191</v>
      </c>
      <c r="T3" s="70"/>
      <c r="U3" s="70"/>
    </row>
    <row r="4" spans="1:21" s="33" customFormat="1" ht="15" customHeight="1" x14ac:dyDescent="0.2">
      <c r="A4" s="5" t="s">
        <v>6</v>
      </c>
      <c r="B4" s="58" t="s">
        <v>7</v>
      </c>
      <c r="C4" s="65">
        <f>+C5+C57</f>
        <v>1065286557</v>
      </c>
      <c r="D4" s="34">
        <f>+D5+D57</f>
        <v>402879985.75999999</v>
      </c>
      <c r="E4" s="29">
        <f>+E5+E57</f>
        <v>43791694</v>
      </c>
      <c r="F4" s="29">
        <f>+F5+F57</f>
        <v>0</v>
      </c>
      <c r="G4" s="29">
        <f>+G5+G57</f>
        <v>77743738</v>
      </c>
      <c r="H4" s="65">
        <f t="shared" si="2"/>
        <v>1434214498.76</v>
      </c>
      <c r="I4" s="29">
        <f>+NOVIEMBRE2021!K13</f>
        <v>1382757967</v>
      </c>
      <c r="J4" s="29">
        <f>+J5+J57</f>
        <v>26800043</v>
      </c>
      <c r="K4" s="29">
        <f t="shared" si="3"/>
        <v>1409558010</v>
      </c>
      <c r="L4" s="29">
        <f>+NOVIEMBRE2021!N13</f>
        <v>1212670744</v>
      </c>
      <c r="M4" s="29">
        <f>+M5+M57</f>
        <v>196887266</v>
      </c>
      <c r="N4" s="29">
        <f t="shared" si="4"/>
        <v>1409558010</v>
      </c>
      <c r="O4" s="29">
        <f>+NOVIEMBRE2021!Q13</f>
        <v>1177647052</v>
      </c>
      <c r="P4" s="29">
        <f>+P5+P57</f>
        <v>194737386</v>
      </c>
      <c r="Q4" s="29">
        <f t="shared" si="5"/>
        <v>1372384438</v>
      </c>
      <c r="R4" s="35">
        <f t="shared" si="0"/>
        <v>24656488.75999999</v>
      </c>
      <c r="S4" s="36">
        <f t="shared" si="1"/>
        <v>37173572</v>
      </c>
      <c r="T4" s="70"/>
      <c r="U4" s="70"/>
    </row>
    <row r="5" spans="1:21" s="33" customFormat="1" ht="15" customHeight="1" x14ac:dyDescent="0.2">
      <c r="A5" s="5" t="s">
        <v>8</v>
      </c>
      <c r="B5" s="58" t="s">
        <v>9</v>
      </c>
      <c r="C5" s="65">
        <f>+C6+C26+C30+C42</f>
        <v>499866954</v>
      </c>
      <c r="D5" s="34">
        <f>+D6+D26+D30+D42</f>
        <v>17795000</v>
      </c>
      <c r="E5" s="29">
        <f>+E6+E26+E30+E42</f>
        <v>12517826</v>
      </c>
      <c r="F5" s="29">
        <f>+F6+F26+F30+F42</f>
        <v>0</v>
      </c>
      <c r="G5" s="29">
        <f>+G6+G26+G30+G42</f>
        <v>21284100</v>
      </c>
      <c r="H5" s="65">
        <f t="shared" si="2"/>
        <v>508895680</v>
      </c>
      <c r="I5" s="29">
        <f>+NOVIEMBRE2021!K14</f>
        <v>490697692</v>
      </c>
      <c r="J5" s="29">
        <f>+J6+J26+J30+J42</f>
        <v>15176445</v>
      </c>
      <c r="K5" s="29">
        <f t="shared" si="3"/>
        <v>505874137</v>
      </c>
      <c r="L5" s="29">
        <f>+NOVIEMBRE2021!N14</f>
        <v>454519639</v>
      </c>
      <c r="M5" s="29">
        <f>+M6+M26+M30+M42</f>
        <v>51354498</v>
      </c>
      <c r="N5" s="29">
        <f t="shared" si="4"/>
        <v>505874137</v>
      </c>
      <c r="O5" s="29">
        <f>+NOVIEMBRE2021!Q14</f>
        <v>433150255</v>
      </c>
      <c r="P5" s="29">
        <f>+P6+P26+P30+P42</f>
        <v>55938871</v>
      </c>
      <c r="Q5" s="29">
        <f t="shared" si="5"/>
        <v>489089126</v>
      </c>
      <c r="R5" s="35">
        <f t="shared" si="0"/>
        <v>3021543</v>
      </c>
      <c r="S5" s="36">
        <f>+N5-Q5</f>
        <v>16785011</v>
      </c>
      <c r="T5" s="70"/>
      <c r="U5" s="70"/>
    </row>
    <row r="6" spans="1:21" s="33" customFormat="1" ht="15" customHeight="1" x14ac:dyDescent="0.2">
      <c r="A6" s="5" t="s">
        <v>10</v>
      </c>
      <c r="B6" s="58" t="s">
        <v>11</v>
      </c>
      <c r="C6" s="65">
        <f>+C7+C8+C9+C10</f>
        <v>103041789</v>
      </c>
      <c r="D6" s="34">
        <f>+D7+D8+D9+D10</f>
        <v>0</v>
      </c>
      <c r="E6" s="29">
        <f>+E7+E8+E9+E10</f>
        <v>0</v>
      </c>
      <c r="F6" s="29">
        <f>+F7+F8+F9+F10</f>
        <v>0</v>
      </c>
      <c r="G6" s="29">
        <f>+G7+G8+G9+G10</f>
        <v>0</v>
      </c>
      <c r="H6" s="65">
        <f t="shared" si="2"/>
        <v>103041789</v>
      </c>
      <c r="I6" s="29">
        <f>+NOVIEMBRE2021!K15</f>
        <v>91899941</v>
      </c>
      <c r="J6" s="29">
        <f>+J7+J8+J9+J10</f>
        <v>11141848</v>
      </c>
      <c r="K6" s="29">
        <f t="shared" si="3"/>
        <v>103041789</v>
      </c>
      <c r="L6" s="29">
        <f>+NOVIEMBRE2021!N15</f>
        <v>91899940</v>
      </c>
      <c r="M6" s="29">
        <f>+M7+M8+M9+M10</f>
        <v>11141849</v>
      </c>
      <c r="N6" s="29">
        <f t="shared" si="4"/>
        <v>103041789</v>
      </c>
      <c r="O6" s="29">
        <f>+NOVIEMBRE2021!Q15</f>
        <v>80402300</v>
      </c>
      <c r="P6" s="29">
        <f>+P7+P8+P9+P10</f>
        <v>14128779</v>
      </c>
      <c r="Q6" s="29">
        <f t="shared" si="5"/>
        <v>94531079</v>
      </c>
      <c r="R6" s="35">
        <f t="shared" si="0"/>
        <v>0</v>
      </c>
      <c r="S6" s="36">
        <f t="shared" si="1"/>
        <v>8510710</v>
      </c>
      <c r="T6" s="70"/>
      <c r="U6" s="70"/>
    </row>
    <row r="7" spans="1:21" ht="15" customHeight="1" x14ac:dyDescent="0.2">
      <c r="A7" s="6" t="s">
        <v>12</v>
      </c>
      <c r="B7" s="59" t="s">
        <v>13</v>
      </c>
      <c r="C7" s="64">
        <v>78560400</v>
      </c>
      <c r="D7" s="37"/>
      <c r="E7" s="38"/>
      <c r="F7" s="38"/>
      <c r="G7" s="38"/>
      <c r="H7" s="64">
        <f t="shared" si="2"/>
        <v>78560400</v>
      </c>
      <c r="I7" s="38">
        <f>+NOVIEMBRE2021!K16</f>
        <v>72013700</v>
      </c>
      <c r="J7" s="38">
        <v>6546700</v>
      </c>
      <c r="K7" s="38">
        <f t="shared" si="3"/>
        <v>78560400</v>
      </c>
      <c r="L7" s="38">
        <f>+NOVIEMBRE2021!N16</f>
        <v>72013700</v>
      </c>
      <c r="M7" s="38">
        <v>6546700</v>
      </c>
      <c r="N7" s="38">
        <f t="shared" si="4"/>
        <v>78560400</v>
      </c>
      <c r="O7" s="38">
        <f>+NOVIEMBRE2021!Q16</f>
        <v>72013700</v>
      </c>
      <c r="P7" s="38">
        <v>6546700</v>
      </c>
      <c r="Q7" s="38">
        <f t="shared" si="5"/>
        <v>78560400</v>
      </c>
      <c r="R7" s="39">
        <f t="shared" si="0"/>
        <v>0</v>
      </c>
      <c r="S7" s="40">
        <f t="shared" si="1"/>
        <v>0</v>
      </c>
    </row>
    <row r="8" spans="1:21" ht="15" customHeight="1" x14ac:dyDescent="0.2">
      <c r="A8" s="6" t="s">
        <v>14</v>
      </c>
      <c r="B8" s="59" t="s">
        <v>15</v>
      </c>
      <c r="C8" s="64"/>
      <c r="D8" s="37"/>
      <c r="E8" s="38"/>
      <c r="F8" s="38"/>
      <c r="G8" s="38"/>
      <c r="H8" s="64">
        <f t="shared" si="2"/>
        <v>0</v>
      </c>
      <c r="I8" s="38">
        <f>+NOVIEMBRE2021!K17</f>
        <v>0</v>
      </c>
      <c r="J8" s="38"/>
      <c r="K8" s="38">
        <f t="shared" si="3"/>
        <v>0</v>
      </c>
      <c r="L8" s="38">
        <f>+NOVIEMBRE2021!N17</f>
        <v>0</v>
      </c>
      <c r="M8" s="38"/>
      <c r="N8" s="38">
        <f t="shared" si="4"/>
        <v>0</v>
      </c>
      <c r="O8" s="38">
        <f>+NOVIEMBRE2021!Q17</f>
        <v>0</v>
      </c>
      <c r="P8" s="38"/>
      <c r="Q8" s="38">
        <f t="shared" si="5"/>
        <v>0</v>
      </c>
      <c r="R8" s="39">
        <f t="shared" si="0"/>
        <v>0</v>
      </c>
      <c r="S8" s="40">
        <f t="shared" si="1"/>
        <v>0</v>
      </c>
    </row>
    <row r="9" spans="1:21" ht="15" customHeight="1" x14ac:dyDescent="0.2">
      <c r="A9" s="6" t="s">
        <v>16</v>
      </c>
      <c r="B9" s="59" t="s">
        <v>17</v>
      </c>
      <c r="C9" s="64"/>
      <c r="D9" s="37"/>
      <c r="E9" s="38"/>
      <c r="F9" s="38"/>
      <c r="G9" s="38"/>
      <c r="H9" s="64">
        <f t="shared" si="2"/>
        <v>0</v>
      </c>
      <c r="I9" s="38">
        <f>+NOVIEMBRE2021!K18</f>
        <v>0</v>
      </c>
      <c r="J9" s="38"/>
      <c r="K9" s="38">
        <f t="shared" si="3"/>
        <v>0</v>
      </c>
      <c r="L9" s="38">
        <f>+NOVIEMBRE2021!N18</f>
        <v>0</v>
      </c>
      <c r="M9" s="38"/>
      <c r="N9" s="38">
        <f t="shared" si="4"/>
        <v>0</v>
      </c>
      <c r="O9" s="38">
        <f>+NOVIEMBRE2021!Q18</f>
        <v>0</v>
      </c>
      <c r="P9" s="38"/>
      <c r="Q9" s="38">
        <f t="shared" si="5"/>
        <v>0</v>
      </c>
      <c r="R9" s="39">
        <f t="shared" si="0"/>
        <v>0</v>
      </c>
      <c r="S9" s="40">
        <f t="shared" si="1"/>
        <v>0</v>
      </c>
    </row>
    <row r="10" spans="1:21" s="33" customFormat="1" ht="15" customHeight="1" x14ac:dyDescent="0.2">
      <c r="A10" s="5" t="s">
        <v>18</v>
      </c>
      <c r="B10" s="58" t="s">
        <v>1</v>
      </c>
      <c r="C10" s="65">
        <f>SUM(C11:C24)</f>
        <v>24481389</v>
      </c>
      <c r="D10" s="34">
        <f>SUM(D11:D24)</f>
        <v>0</v>
      </c>
      <c r="E10" s="29">
        <f>SUM(E11:E24)</f>
        <v>0</v>
      </c>
      <c r="F10" s="29">
        <f>SUM(F11:F24)</f>
        <v>0</v>
      </c>
      <c r="G10" s="29">
        <f>SUM(G11:G24)</f>
        <v>0</v>
      </c>
      <c r="H10" s="65">
        <f t="shared" si="2"/>
        <v>24481389</v>
      </c>
      <c r="I10" s="29">
        <f>+NOVIEMBRE2021!K19</f>
        <v>19886241</v>
      </c>
      <c r="J10" s="29">
        <f>SUM(J11:J24)</f>
        <v>4595148</v>
      </c>
      <c r="K10" s="29">
        <f t="shared" si="3"/>
        <v>24481389</v>
      </c>
      <c r="L10" s="29">
        <f>+NOVIEMBRE2021!N19</f>
        <v>19886240</v>
      </c>
      <c r="M10" s="29">
        <f>SUM(M11:M24)</f>
        <v>4595149</v>
      </c>
      <c r="N10" s="29">
        <f t="shared" si="4"/>
        <v>24481389</v>
      </c>
      <c r="O10" s="29">
        <f>+NOVIEMBRE2021!Q19</f>
        <v>8388600</v>
      </c>
      <c r="P10" s="29">
        <f>SUM(P11:P24)</f>
        <v>7582079</v>
      </c>
      <c r="Q10" s="29">
        <f t="shared" si="5"/>
        <v>15970679</v>
      </c>
      <c r="R10" s="35">
        <f t="shared" si="0"/>
        <v>0</v>
      </c>
      <c r="S10" s="36">
        <f t="shared" si="1"/>
        <v>8510710</v>
      </c>
      <c r="T10" s="70"/>
      <c r="U10" s="70"/>
    </row>
    <row r="11" spans="1:21" ht="15" customHeight="1" x14ac:dyDescent="0.2">
      <c r="A11" s="6" t="s">
        <v>19</v>
      </c>
      <c r="B11" s="59" t="s">
        <v>20</v>
      </c>
      <c r="C11" s="64">
        <v>4800913</v>
      </c>
      <c r="D11" s="37"/>
      <c r="E11" s="38"/>
      <c r="F11" s="38"/>
      <c r="G11" s="38"/>
      <c r="H11" s="64">
        <f t="shared" si="2"/>
        <v>4800913</v>
      </c>
      <c r="I11" s="38">
        <f>+NOVIEMBRE2021!K20</f>
        <v>3600684</v>
      </c>
      <c r="J11" s="38">
        <v>1200229</v>
      </c>
      <c r="K11" s="38">
        <f t="shared" si="3"/>
        <v>4800913</v>
      </c>
      <c r="L11" s="38">
        <f>+NOVIEMBRE2021!N20</f>
        <v>3600684</v>
      </c>
      <c r="M11" s="38">
        <v>1200229</v>
      </c>
      <c r="N11" s="38">
        <f t="shared" si="4"/>
        <v>4800913</v>
      </c>
      <c r="O11" s="38">
        <f>+NOVIEMBRE2021!Q20</f>
        <v>0</v>
      </c>
      <c r="P11" s="38"/>
      <c r="Q11" s="38">
        <f t="shared" si="5"/>
        <v>0</v>
      </c>
      <c r="R11" s="39">
        <f t="shared" si="0"/>
        <v>0</v>
      </c>
      <c r="S11" s="40">
        <f t="shared" si="1"/>
        <v>4800913</v>
      </c>
      <c r="U11" s="53">
        <f>+K11-N11</f>
        <v>0</v>
      </c>
    </row>
    <row r="12" spans="1:21" ht="15" customHeight="1" x14ac:dyDescent="0.2">
      <c r="A12" s="6" t="s">
        <v>21</v>
      </c>
      <c r="B12" s="59" t="s">
        <v>22</v>
      </c>
      <c r="C12" s="64">
        <v>9151200</v>
      </c>
      <c r="D12" s="37"/>
      <c r="E12" s="38"/>
      <c r="F12" s="38"/>
      <c r="G12" s="38"/>
      <c r="H12" s="64">
        <f t="shared" si="2"/>
        <v>9151200</v>
      </c>
      <c r="I12" s="38">
        <f>+NOVIEMBRE2021!K21</f>
        <v>8388600</v>
      </c>
      <c r="J12" s="38">
        <v>762600</v>
      </c>
      <c r="K12" s="38">
        <f t="shared" si="3"/>
        <v>9151200</v>
      </c>
      <c r="L12" s="38">
        <f>+NOVIEMBRE2021!N21</f>
        <v>8388600</v>
      </c>
      <c r="M12" s="38">
        <v>762600</v>
      </c>
      <c r="N12" s="38">
        <f t="shared" si="4"/>
        <v>9151200</v>
      </c>
      <c r="O12" s="38">
        <f>+NOVIEMBRE2021!Q21</f>
        <v>8388600</v>
      </c>
      <c r="P12" s="38">
        <v>762600</v>
      </c>
      <c r="Q12" s="38">
        <f t="shared" si="5"/>
        <v>9151200</v>
      </c>
      <c r="R12" s="39">
        <f t="shared" si="0"/>
        <v>0</v>
      </c>
      <c r="S12" s="40">
        <f t="shared" si="1"/>
        <v>0</v>
      </c>
    </row>
    <row r="13" spans="1:21" ht="15" customHeight="1" x14ac:dyDescent="0.2">
      <c r="A13" s="6" t="s">
        <v>23</v>
      </c>
      <c r="B13" s="59" t="s">
        <v>24</v>
      </c>
      <c r="C13" s="64">
        <v>3273350</v>
      </c>
      <c r="D13" s="37"/>
      <c r="E13" s="38"/>
      <c r="F13" s="38"/>
      <c r="G13" s="38"/>
      <c r="H13" s="64">
        <f t="shared" si="2"/>
        <v>3273350</v>
      </c>
      <c r="I13" s="38">
        <f>+NOVIEMBRE2021!K22</f>
        <v>2455012</v>
      </c>
      <c r="J13" s="38">
        <v>818338</v>
      </c>
      <c r="K13" s="38">
        <f t="shared" si="3"/>
        <v>3273350</v>
      </c>
      <c r="L13" s="38">
        <f>+NOVIEMBRE2021!N22</f>
        <v>2455012</v>
      </c>
      <c r="M13" s="38">
        <v>818338</v>
      </c>
      <c r="N13" s="38">
        <f t="shared" si="4"/>
        <v>3273350</v>
      </c>
      <c r="O13" s="38">
        <f>+NOVIEMBRE2021!Q22</f>
        <v>0</v>
      </c>
      <c r="P13" s="38"/>
      <c r="Q13" s="38">
        <f t="shared" si="5"/>
        <v>0</v>
      </c>
      <c r="R13" s="39">
        <f t="shared" si="0"/>
        <v>0</v>
      </c>
      <c r="S13" s="40">
        <f t="shared" si="1"/>
        <v>3273350</v>
      </c>
      <c r="U13" s="53">
        <f>+K13-N13</f>
        <v>0</v>
      </c>
    </row>
    <row r="14" spans="1:21" ht="15" customHeight="1" x14ac:dyDescent="0.2">
      <c r="A14" s="6" t="s">
        <v>25</v>
      </c>
      <c r="B14" s="59" t="s">
        <v>26</v>
      </c>
      <c r="C14" s="64"/>
      <c r="D14" s="37"/>
      <c r="E14" s="38"/>
      <c r="F14" s="38"/>
      <c r="G14" s="38"/>
      <c r="H14" s="64">
        <f t="shared" si="2"/>
        <v>0</v>
      </c>
      <c r="I14" s="38">
        <f>+NOVIEMBRE2021!K23</f>
        <v>0</v>
      </c>
      <c r="J14" s="38"/>
      <c r="K14" s="38">
        <f t="shared" si="3"/>
        <v>0</v>
      </c>
      <c r="L14" s="38">
        <f>+NOVIEMBRE2021!N23</f>
        <v>0</v>
      </c>
      <c r="M14" s="38"/>
      <c r="N14" s="38">
        <f t="shared" si="4"/>
        <v>0</v>
      </c>
      <c r="O14" s="38">
        <f>+NOVIEMBRE2021!Q23</f>
        <v>0</v>
      </c>
      <c r="P14" s="38"/>
      <c r="Q14" s="38">
        <f t="shared" si="5"/>
        <v>0</v>
      </c>
      <c r="R14" s="39">
        <f t="shared" si="0"/>
        <v>0</v>
      </c>
      <c r="S14" s="40">
        <f t="shared" si="1"/>
        <v>0</v>
      </c>
    </row>
    <row r="15" spans="1:21" ht="15" customHeight="1" x14ac:dyDescent="0.2">
      <c r="A15" s="6" t="s">
        <v>27</v>
      </c>
      <c r="B15" s="59" t="s">
        <v>28</v>
      </c>
      <c r="C15" s="64">
        <v>436447</v>
      </c>
      <c r="D15" s="37"/>
      <c r="E15" s="38"/>
      <c r="F15" s="38"/>
      <c r="G15" s="38"/>
      <c r="H15" s="64">
        <f t="shared" si="2"/>
        <v>436447</v>
      </c>
      <c r="I15" s="38">
        <f>+NOVIEMBRE2021!K24</f>
        <v>327336</v>
      </c>
      <c r="J15" s="38">
        <v>109111</v>
      </c>
      <c r="K15" s="38">
        <f t="shared" si="3"/>
        <v>436447</v>
      </c>
      <c r="L15" s="38">
        <f>+NOVIEMBRE2021!N24</f>
        <v>327336</v>
      </c>
      <c r="M15" s="38">
        <v>109111</v>
      </c>
      <c r="N15" s="38">
        <f t="shared" si="4"/>
        <v>436447</v>
      </c>
      <c r="O15" s="38">
        <f>+NOVIEMBRE2021!Q24</f>
        <v>0</v>
      </c>
      <c r="P15" s="38"/>
      <c r="Q15" s="38">
        <f t="shared" si="5"/>
        <v>0</v>
      </c>
      <c r="R15" s="39">
        <f t="shared" si="0"/>
        <v>0</v>
      </c>
      <c r="S15" s="40">
        <f t="shared" si="1"/>
        <v>436447</v>
      </c>
      <c r="U15" s="53">
        <f>+K15-N15</f>
        <v>0</v>
      </c>
    </row>
    <row r="16" spans="1:21" ht="15" customHeight="1" x14ac:dyDescent="0.2">
      <c r="A16" s="6" t="s">
        <v>29</v>
      </c>
      <c r="B16" s="59" t="s">
        <v>30</v>
      </c>
      <c r="C16" s="64"/>
      <c r="D16" s="37"/>
      <c r="E16" s="38"/>
      <c r="F16" s="38"/>
      <c r="G16" s="38"/>
      <c r="H16" s="64">
        <f t="shared" si="2"/>
        <v>0</v>
      </c>
      <c r="I16" s="38">
        <f>+NOVIEMBRE2021!K25</f>
        <v>0</v>
      </c>
      <c r="J16" s="38"/>
      <c r="K16" s="38">
        <f t="shared" si="3"/>
        <v>0</v>
      </c>
      <c r="L16" s="38">
        <f>+NOVIEMBRE2021!N25</f>
        <v>0</v>
      </c>
      <c r="M16" s="38"/>
      <c r="N16" s="38">
        <f t="shared" si="4"/>
        <v>0</v>
      </c>
      <c r="O16" s="38">
        <f>+NOVIEMBRE2021!Q25</f>
        <v>0</v>
      </c>
      <c r="P16" s="38"/>
      <c r="Q16" s="38">
        <f t="shared" si="5"/>
        <v>0</v>
      </c>
      <c r="R16" s="39">
        <f t="shared" si="0"/>
        <v>0</v>
      </c>
      <c r="S16" s="40">
        <f t="shared" si="1"/>
        <v>0</v>
      </c>
    </row>
    <row r="17" spans="1:29" ht="15" customHeight="1" x14ac:dyDescent="0.2">
      <c r="A17" s="6" t="s">
        <v>31</v>
      </c>
      <c r="B17" s="59" t="s">
        <v>32</v>
      </c>
      <c r="C17" s="64">
        <v>6819479</v>
      </c>
      <c r="D17" s="37"/>
      <c r="E17" s="38"/>
      <c r="F17" s="38"/>
      <c r="G17" s="38"/>
      <c r="H17" s="64">
        <f t="shared" si="2"/>
        <v>6819479</v>
      </c>
      <c r="I17" s="38">
        <f>+NOVIEMBRE2021!K26</f>
        <v>5114609</v>
      </c>
      <c r="J17" s="38">
        <v>1704870</v>
      </c>
      <c r="K17" s="38">
        <f t="shared" si="3"/>
        <v>6819479</v>
      </c>
      <c r="L17" s="38">
        <f>+NOVIEMBRE2021!N26</f>
        <v>5114608</v>
      </c>
      <c r="M17" s="38">
        <v>1704871</v>
      </c>
      <c r="N17" s="38">
        <f t="shared" si="4"/>
        <v>6819479</v>
      </c>
      <c r="O17" s="38">
        <f>+NOVIEMBRE2021!Q26</f>
        <v>0</v>
      </c>
      <c r="P17" s="38">
        <v>6819479</v>
      </c>
      <c r="Q17" s="38">
        <f t="shared" si="5"/>
        <v>6819479</v>
      </c>
      <c r="R17" s="39">
        <f t="shared" si="0"/>
        <v>0</v>
      </c>
      <c r="S17" s="40">
        <f t="shared" si="1"/>
        <v>0</v>
      </c>
    </row>
    <row r="18" spans="1:29" ht="15" customHeight="1" x14ac:dyDescent="0.2">
      <c r="A18" s="6" t="s">
        <v>33</v>
      </c>
      <c r="B18" s="59" t="s">
        <v>34</v>
      </c>
      <c r="C18" s="64"/>
      <c r="D18" s="37"/>
      <c r="E18" s="38"/>
      <c r="F18" s="38"/>
      <c r="G18" s="38"/>
      <c r="H18" s="64">
        <f t="shared" si="2"/>
        <v>0</v>
      </c>
      <c r="I18" s="38">
        <f>+NOVIEMBRE2021!K27</f>
        <v>0</v>
      </c>
      <c r="J18" s="38"/>
      <c r="K18" s="38">
        <f t="shared" si="3"/>
        <v>0</v>
      </c>
      <c r="L18" s="38">
        <f>+NOVIEMBRE2021!N27</f>
        <v>0</v>
      </c>
      <c r="M18" s="38"/>
      <c r="N18" s="38">
        <f t="shared" si="4"/>
        <v>0</v>
      </c>
      <c r="O18" s="38">
        <f>+NOVIEMBRE2021!Q27</f>
        <v>0</v>
      </c>
      <c r="P18" s="38"/>
      <c r="Q18" s="38">
        <f t="shared" si="5"/>
        <v>0</v>
      </c>
      <c r="R18" s="39">
        <f t="shared" si="0"/>
        <v>0</v>
      </c>
      <c r="S18" s="40">
        <f t="shared" si="1"/>
        <v>0</v>
      </c>
    </row>
    <row r="19" spans="1:29" ht="15" customHeight="1" x14ac:dyDescent="0.2">
      <c r="A19" s="6" t="s">
        <v>35</v>
      </c>
      <c r="B19" s="59" t="s">
        <v>36</v>
      </c>
      <c r="C19" s="64"/>
      <c r="D19" s="37"/>
      <c r="E19" s="38"/>
      <c r="F19" s="38"/>
      <c r="G19" s="38"/>
      <c r="H19" s="64">
        <f t="shared" si="2"/>
        <v>0</v>
      </c>
      <c r="I19" s="38">
        <f>+NOVIEMBRE2021!K28</f>
        <v>0</v>
      </c>
      <c r="J19" s="38"/>
      <c r="K19" s="38">
        <f t="shared" si="3"/>
        <v>0</v>
      </c>
      <c r="L19" s="38">
        <f>+NOVIEMBRE2021!N28</f>
        <v>0</v>
      </c>
      <c r="M19" s="38"/>
      <c r="N19" s="38">
        <f t="shared" si="4"/>
        <v>0</v>
      </c>
      <c r="O19" s="38">
        <f>+NOVIEMBRE2021!Q28</f>
        <v>0</v>
      </c>
      <c r="P19" s="38"/>
      <c r="Q19" s="38">
        <f t="shared" si="5"/>
        <v>0</v>
      </c>
      <c r="R19" s="39">
        <f t="shared" si="0"/>
        <v>0</v>
      </c>
      <c r="S19" s="40">
        <f t="shared" si="1"/>
        <v>0</v>
      </c>
    </row>
    <row r="20" spans="1:29" ht="15" customHeight="1" x14ac:dyDescent="0.2">
      <c r="A20" s="6" t="s">
        <v>37</v>
      </c>
      <c r="B20" s="59" t="s">
        <v>38</v>
      </c>
      <c r="C20" s="64"/>
      <c r="D20" s="37"/>
      <c r="E20" s="38"/>
      <c r="F20" s="38"/>
      <c r="G20" s="38"/>
      <c r="H20" s="64">
        <f t="shared" si="2"/>
        <v>0</v>
      </c>
      <c r="I20" s="38">
        <f>+NOVIEMBRE2021!K29</f>
        <v>0</v>
      </c>
      <c r="J20" s="38"/>
      <c r="K20" s="38">
        <f t="shared" si="3"/>
        <v>0</v>
      </c>
      <c r="L20" s="38">
        <f>+NOVIEMBRE2021!N29</f>
        <v>0</v>
      </c>
      <c r="M20" s="38"/>
      <c r="N20" s="38">
        <f t="shared" si="4"/>
        <v>0</v>
      </c>
      <c r="O20" s="38">
        <f>+NOVIEMBRE2021!Q29</f>
        <v>0</v>
      </c>
      <c r="P20" s="38"/>
      <c r="Q20" s="38">
        <f t="shared" si="5"/>
        <v>0</v>
      </c>
      <c r="R20" s="39">
        <f t="shared" si="0"/>
        <v>0</v>
      </c>
      <c r="S20" s="40">
        <f t="shared" si="1"/>
        <v>0</v>
      </c>
    </row>
    <row r="21" spans="1:29" ht="15" customHeight="1" x14ac:dyDescent="0.2">
      <c r="A21" s="6" t="s">
        <v>39</v>
      </c>
      <c r="B21" s="59" t="s">
        <v>40</v>
      </c>
      <c r="C21" s="64"/>
      <c r="D21" s="37"/>
      <c r="E21" s="38"/>
      <c r="F21" s="38"/>
      <c r="G21" s="38"/>
      <c r="H21" s="64">
        <f t="shared" si="2"/>
        <v>0</v>
      </c>
      <c r="I21" s="38">
        <f>+NOVIEMBRE2021!K30</f>
        <v>0</v>
      </c>
      <c r="J21" s="38"/>
      <c r="K21" s="38">
        <f t="shared" si="3"/>
        <v>0</v>
      </c>
      <c r="L21" s="38">
        <f>+NOVIEMBRE2021!N30</f>
        <v>0</v>
      </c>
      <c r="M21" s="38"/>
      <c r="N21" s="38">
        <f t="shared" si="4"/>
        <v>0</v>
      </c>
      <c r="O21" s="38">
        <f>+NOVIEMBRE2021!Q30</f>
        <v>0</v>
      </c>
      <c r="P21" s="38"/>
      <c r="Q21" s="38">
        <f t="shared" si="5"/>
        <v>0</v>
      </c>
      <c r="R21" s="39">
        <f t="shared" si="0"/>
        <v>0</v>
      </c>
      <c r="S21" s="40">
        <f t="shared" si="1"/>
        <v>0</v>
      </c>
    </row>
    <row r="22" spans="1:29" ht="15" customHeight="1" x14ac:dyDescent="0.2">
      <c r="A22" s="6" t="s">
        <v>41</v>
      </c>
      <c r="B22" s="59" t="s">
        <v>42</v>
      </c>
      <c r="C22" s="64"/>
      <c r="D22" s="37"/>
      <c r="E22" s="38"/>
      <c r="F22" s="38"/>
      <c r="G22" s="38"/>
      <c r="H22" s="64">
        <f t="shared" si="2"/>
        <v>0</v>
      </c>
      <c r="I22" s="38">
        <f>+NOVIEMBRE2021!K31</f>
        <v>0</v>
      </c>
      <c r="J22" s="38"/>
      <c r="K22" s="38">
        <f t="shared" si="3"/>
        <v>0</v>
      </c>
      <c r="L22" s="38">
        <f>+NOVIEMBRE2021!N31</f>
        <v>0</v>
      </c>
      <c r="M22" s="38"/>
      <c r="N22" s="38">
        <f t="shared" si="4"/>
        <v>0</v>
      </c>
      <c r="O22" s="38">
        <f>+NOVIEMBRE2021!Q31</f>
        <v>0</v>
      </c>
      <c r="P22" s="38"/>
      <c r="Q22" s="38">
        <f t="shared" si="5"/>
        <v>0</v>
      </c>
      <c r="R22" s="39">
        <f t="shared" si="0"/>
        <v>0</v>
      </c>
      <c r="S22" s="40">
        <f t="shared" si="1"/>
        <v>0</v>
      </c>
    </row>
    <row r="23" spans="1:29" ht="15" customHeight="1" x14ac:dyDescent="0.2">
      <c r="A23" s="6" t="s">
        <v>43</v>
      </c>
      <c r="B23" s="59" t="s">
        <v>44</v>
      </c>
      <c r="C23" s="64"/>
      <c r="D23" s="37"/>
      <c r="E23" s="38"/>
      <c r="F23" s="38"/>
      <c r="G23" s="38"/>
      <c r="H23" s="64">
        <f t="shared" si="2"/>
        <v>0</v>
      </c>
      <c r="I23" s="38">
        <f>+NOVIEMBRE2021!K32</f>
        <v>0</v>
      </c>
      <c r="J23" s="38"/>
      <c r="K23" s="38">
        <f t="shared" si="3"/>
        <v>0</v>
      </c>
      <c r="L23" s="38">
        <f>+NOVIEMBRE2021!N32</f>
        <v>0</v>
      </c>
      <c r="M23" s="38"/>
      <c r="N23" s="38">
        <f t="shared" si="4"/>
        <v>0</v>
      </c>
      <c r="O23" s="38">
        <f>+NOVIEMBRE2021!Q32</f>
        <v>0</v>
      </c>
      <c r="P23" s="38"/>
      <c r="Q23" s="38">
        <f t="shared" si="5"/>
        <v>0</v>
      </c>
      <c r="R23" s="39">
        <f t="shared" si="0"/>
        <v>0</v>
      </c>
      <c r="S23" s="40">
        <f t="shared" si="1"/>
        <v>0</v>
      </c>
    </row>
    <row r="24" spans="1:29" s="33" customFormat="1" ht="15" customHeight="1" x14ac:dyDescent="0.2">
      <c r="A24" s="5" t="s">
        <v>45</v>
      </c>
      <c r="B24" s="58" t="s">
        <v>1</v>
      </c>
      <c r="C24" s="65">
        <f>+C25</f>
        <v>0</v>
      </c>
      <c r="D24" s="34">
        <f>+D25</f>
        <v>0</v>
      </c>
      <c r="E24" s="29">
        <f>+E25</f>
        <v>0</v>
      </c>
      <c r="F24" s="29">
        <f>+F25</f>
        <v>0</v>
      </c>
      <c r="G24" s="29">
        <f>+G25</f>
        <v>0</v>
      </c>
      <c r="H24" s="65">
        <f t="shared" si="2"/>
        <v>0</v>
      </c>
      <c r="I24" s="29">
        <f>+NOVIEMBRE2021!K33</f>
        <v>0</v>
      </c>
      <c r="J24" s="29">
        <f>+J25</f>
        <v>0</v>
      </c>
      <c r="K24" s="29">
        <f t="shared" si="3"/>
        <v>0</v>
      </c>
      <c r="L24" s="29">
        <f>+NOVIEMBRE2021!N33</f>
        <v>0</v>
      </c>
      <c r="M24" s="29">
        <f>+M25</f>
        <v>0</v>
      </c>
      <c r="N24" s="29">
        <f t="shared" si="4"/>
        <v>0</v>
      </c>
      <c r="O24" s="29">
        <f>+NOVIEMBRE2021!Q33</f>
        <v>0</v>
      </c>
      <c r="P24" s="29">
        <f>+P25</f>
        <v>0</v>
      </c>
      <c r="Q24" s="29">
        <f t="shared" si="5"/>
        <v>0</v>
      </c>
      <c r="R24" s="35">
        <f t="shared" si="0"/>
        <v>0</v>
      </c>
      <c r="S24" s="36">
        <f t="shared" si="1"/>
        <v>0</v>
      </c>
      <c r="T24" s="70"/>
      <c r="U24" s="70"/>
    </row>
    <row r="25" spans="1:29" ht="15" customHeight="1" x14ac:dyDescent="0.2">
      <c r="A25" s="6" t="s">
        <v>46</v>
      </c>
      <c r="B25" s="59" t="s">
        <v>47</v>
      </c>
      <c r="C25" s="64"/>
      <c r="D25" s="37"/>
      <c r="E25" s="38"/>
      <c r="F25" s="38"/>
      <c r="G25" s="38"/>
      <c r="H25" s="64">
        <f t="shared" si="2"/>
        <v>0</v>
      </c>
      <c r="I25" s="38">
        <f>+NOVIEMBRE2021!K34</f>
        <v>0</v>
      </c>
      <c r="J25" s="38"/>
      <c r="K25" s="38">
        <f t="shared" si="3"/>
        <v>0</v>
      </c>
      <c r="L25" s="38">
        <f>+NOVIEMBRE2021!N34</f>
        <v>0</v>
      </c>
      <c r="M25" s="38"/>
      <c r="N25" s="38">
        <f t="shared" si="4"/>
        <v>0</v>
      </c>
      <c r="O25" s="38">
        <f>+NOVIEMBRE2021!Q34</f>
        <v>0</v>
      </c>
      <c r="P25" s="38"/>
      <c r="Q25" s="38">
        <f t="shared" si="5"/>
        <v>0</v>
      </c>
      <c r="R25" s="39">
        <f t="shared" si="0"/>
        <v>0</v>
      </c>
      <c r="S25" s="40">
        <f t="shared" si="1"/>
        <v>0</v>
      </c>
    </row>
    <row r="26" spans="1:29" s="33" customFormat="1" ht="15" customHeight="1" x14ac:dyDescent="0.2">
      <c r="A26" s="5" t="s">
        <v>48</v>
      </c>
      <c r="B26" s="58" t="s">
        <v>49</v>
      </c>
      <c r="C26" s="65">
        <f>SUM(C27:C29)</f>
        <v>364958624</v>
      </c>
      <c r="D26" s="34">
        <f>SUM(D27:D29)</f>
        <v>17795000</v>
      </c>
      <c r="E26" s="29">
        <f>SUM(E27:E29)</f>
        <v>11632326</v>
      </c>
      <c r="F26" s="29">
        <f>SUM(F27:F29)</f>
        <v>0</v>
      </c>
      <c r="G26" s="29">
        <f>SUM(G27:G29)</f>
        <v>20604000</v>
      </c>
      <c r="H26" s="65">
        <f t="shared" si="2"/>
        <v>373781950</v>
      </c>
      <c r="I26" s="29">
        <f>+NOVIEMBRE2021!K35</f>
        <v>371056407</v>
      </c>
      <c r="J26" s="29">
        <f>SUM(J27:J29)</f>
        <v>0</v>
      </c>
      <c r="K26" s="29">
        <f t="shared" si="3"/>
        <v>371056407</v>
      </c>
      <c r="L26" s="29">
        <f>+NOVIEMBRE2021!N35</f>
        <v>334878355</v>
      </c>
      <c r="M26" s="29">
        <f>SUM(M27:M29)</f>
        <v>36178052</v>
      </c>
      <c r="N26" s="29">
        <f t="shared" si="4"/>
        <v>371056407</v>
      </c>
      <c r="O26" s="29">
        <f>+NOVIEMBRE2021!Q35</f>
        <v>333178355</v>
      </c>
      <c r="P26" s="29">
        <f>SUM(P27:P29)</f>
        <v>37878052</v>
      </c>
      <c r="Q26" s="29">
        <f t="shared" si="5"/>
        <v>371056407</v>
      </c>
      <c r="R26" s="35">
        <f t="shared" si="0"/>
        <v>2725543</v>
      </c>
      <c r="S26" s="36">
        <f t="shared" si="1"/>
        <v>0</v>
      </c>
      <c r="T26" s="70"/>
      <c r="U26" s="70"/>
    </row>
    <row r="27" spans="1:29" ht="15" customHeight="1" x14ac:dyDescent="0.2">
      <c r="A27" s="6" t="s">
        <v>50</v>
      </c>
      <c r="B27" s="59" t="s">
        <v>51</v>
      </c>
      <c r="C27" s="64"/>
      <c r="D27" s="37"/>
      <c r="E27" s="38"/>
      <c r="F27" s="38"/>
      <c r="G27" s="38"/>
      <c r="H27" s="64">
        <f t="shared" si="2"/>
        <v>0</v>
      </c>
      <c r="I27" s="38">
        <f>+NOVIEMBRE2021!K36</f>
        <v>0</v>
      </c>
      <c r="J27" s="38"/>
      <c r="K27" s="38">
        <f t="shared" si="3"/>
        <v>0</v>
      </c>
      <c r="L27" s="38">
        <f>+NOVIEMBRE2021!N36</f>
        <v>0</v>
      </c>
      <c r="M27" s="38"/>
      <c r="N27" s="38">
        <f t="shared" si="4"/>
        <v>0</v>
      </c>
      <c r="O27" s="38">
        <f>+NOVIEMBRE2021!Q36</f>
        <v>0</v>
      </c>
      <c r="P27" s="38"/>
      <c r="Q27" s="38">
        <f t="shared" si="5"/>
        <v>0</v>
      </c>
      <c r="R27" s="39">
        <f t="shared" si="0"/>
        <v>0</v>
      </c>
      <c r="S27" s="40">
        <f t="shared" si="1"/>
        <v>0</v>
      </c>
    </row>
    <row r="28" spans="1:29" ht="15" customHeight="1" x14ac:dyDescent="0.2">
      <c r="A28" s="6" t="s">
        <v>52</v>
      </c>
      <c r="B28" s="59" t="s">
        <v>53</v>
      </c>
      <c r="C28" s="64">
        <v>114324624</v>
      </c>
      <c r="D28" s="37">
        <v>10000000</v>
      </c>
      <c r="E28" s="38">
        <f>5000000+3492326</f>
        <v>8492326</v>
      </c>
      <c r="F28" s="38"/>
      <c r="G28" s="38">
        <v>14404000</v>
      </c>
      <c r="H28" s="64">
        <f t="shared" si="2"/>
        <v>118412950</v>
      </c>
      <c r="I28" s="38">
        <f>+NOVIEMBRE2021!K37</f>
        <v>115687407</v>
      </c>
      <c r="J28" s="38"/>
      <c r="K28" s="38">
        <f t="shared" si="3"/>
        <v>115687407</v>
      </c>
      <c r="L28" s="38">
        <f>+NOVIEMBRE2021!N37</f>
        <v>106160355</v>
      </c>
      <c r="M28" s="38">
        <v>9527052</v>
      </c>
      <c r="N28" s="38">
        <f t="shared" si="4"/>
        <v>115687407</v>
      </c>
      <c r="O28" s="38">
        <f>+NOVIEMBRE2021!Q37</f>
        <v>106160355</v>
      </c>
      <c r="P28" s="38">
        <v>9527052</v>
      </c>
      <c r="Q28" s="38">
        <f t="shared" si="5"/>
        <v>115687407</v>
      </c>
      <c r="R28" s="39">
        <f t="shared" si="0"/>
        <v>2725543</v>
      </c>
      <c r="S28" s="40">
        <f t="shared" si="1"/>
        <v>0</v>
      </c>
    </row>
    <row r="29" spans="1:29" ht="15" customHeight="1" x14ac:dyDescent="0.2">
      <c r="A29" s="6" t="s">
        <v>54</v>
      </c>
      <c r="B29" s="59" t="s">
        <v>55</v>
      </c>
      <c r="C29" s="64">
        <v>250634000</v>
      </c>
      <c r="D29" s="37">
        <f>3000000+4795000</f>
        <v>7795000</v>
      </c>
      <c r="E29" s="38">
        <v>3140000</v>
      </c>
      <c r="F29" s="38"/>
      <c r="G29" s="38">
        <v>6200000</v>
      </c>
      <c r="H29" s="64">
        <f t="shared" si="2"/>
        <v>255369000</v>
      </c>
      <c r="I29" s="38">
        <f>+NOVIEMBRE2021!K38</f>
        <v>255369000</v>
      </c>
      <c r="J29" s="38"/>
      <c r="K29" s="38">
        <f t="shared" si="3"/>
        <v>255369000</v>
      </c>
      <c r="L29" s="38">
        <f>+NOVIEMBRE2021!N38</f>
        <v>228718000</v>
      </c>
      <c r="M29" s="38">
        <f>28351000-1700000</f>
        <v>26651000</v>
      </c>
      <c r="N29" s="38">
        <f t="shared" si="4"/>
        <v>255369000</v>
      </c>
      <c r="O29" s="38">
        <f>+NOVIEMBRE2021!Q38</f>
        <v>227018000</v>
      </c>
      <c r="P29" s="38">
        <v>28351000</v>
      </c>
      <c r="Q29" s="38">
        <f t="shared" si="5"/>
        <v>255369000</v>
      </c>
      <c r="R29" s="39">
        <f t="shared" si="0"/>
        <v>0</v>
      </c>
      <c r="S29" s="40">
        <f t="shared" si="1"/>
        <v>0</v>
      </c>
      <c r="V29" s="53"/>
      <c r="W29" s="53"/>
      <c r="X29" s="53"/>
      <c r="Y29" s="53"/>
    </row>
    <row r="30" spans="1:29" s="33" customFormat="1" ht="15" customHeight="1" x14ac:dyDescent="0.2">
      <c r="A30" s="5" t="s">
        <v>56</v>
      </c>
      <c r="B30" s="58" t="s">
        <v>57</v>
      </c>
      <c r="C30" s="65">
        <f>+C31+C36</f>
        <v>9822720</v>
      </c>
      <c r="D30" s="34">
        <f>+D31+D36</f>
        <v>0</v>
      </c>
      <c r="E30" s="29">
        <f>+E31+E36</f>
        <v>0</v>
      </c>
      <c r="F30" s="29">
        <f>+F31+F36</f>
        <v>0</v>
      </c>
      <c r="G30" s="29">
        <f>+G31+G36</f>
        <v>0</v>
      </c>
      <c r="H30" s="65">
        <f t="shared" si="2"/>
        <v>9822720</v>
      </c>
      <c r="I30" s="29">
        <f>+NOVIEMBRE2021!K39</f>
        <v>9004160</v>
      </c>
      <c r="J30" s="29">
        <f>+J31+J36</f>
        <v>818560</v>
      </c>
      <c r="K30" s="29">
        <f t="shared" si="3"/>
        <v>9822720</v>
      </c>
      <c r="L30" s="29">
        <f>+NOVIEMBRE2021!N39</f>
        <v>9004160</v>
      </c>
      <c r="M30" s="29">
        <f>+M31+M36</f>
        <v>818560</v>
      </c>
      <c r="N30" s="29">
        <f t="shared" si="4"/>
        <v>9822720</v>
      </c>
      <c r="O30" s="29">
        <f>+NOVIEMBRE2021!Q39</f>
        <v>8185600</v>
      </c>
      <c r="P30" s="29">
        <f>+P31+P36</f>
        <v>1637120</v>
      </c>
      <c r="Q30" s="29">
        <f t="shared" si="5"/>
        <v>9822720</v>
      </c>
      <c r="R30" s="35">
        <f t="shared" si="0"/>
        <v>0</v>
      </c>
      <c r="S30" s="36">
        <f t="shared" si="1"/>
        <v>0</v>
      </c>
      <c r="T30" s="70"/>
      <c r="U30" s="70"/>
    </row>
    <row r="31" spans="1:29" ht="38.25" customHeight="1" x14ac:dyDescent="0.2">
      <c r="A31" s="6" t="s">
        <v>58</v>
      </c>
      <c r="B31" s="60" t="s">
        <v>59</v>
      </c>
      <c r="C31" s="64">
        <f>SUM(C32:C35)</f>
        <v>0</v>
      </c>
      <c r="D31" s="37">
        <f>SUM(D32:D35)</f>
        <v>0</v>
      </c>
      <c r="E31" s="38">
        <f>SUM(E32:E35)</f>
        <v>0</v>
      </c>
      <c r="F31" s="38">
        <f>SUM(F32:F35)</f>
        <v>0</v>
      </c>
      <c r="G31" s="38">
        <f>SUM(G32:G35)</f>
        <v>0</v>
      </c>
      <c r="H31" s="64">
        <f t="shared" si="2"/>
        <v>0</v>
      </c>
      <c r="I31" s="38">
        <f>+NOVIEMBRE2021!K40</f>
        <v>0</v>
      </c>
      <c r="J31" s="38">
        <f>SUM(J32:J35)</f>
        <v>0</v>
      </c>
      <c r="K31" s="38">
        <f t="shared" si="3"/>
        <v>0</v>
      </c>
      <c r="L31" s="38">
        <f>+NOVIEMBRE2021!N40</f>
        <v>0</v>
      </c>
      <c r="M31" s="38">
        <f>SUM(M32:M35)</f>
        <v>0</v>
      </c>
      <c r="N31" s="38">
        <f t="shared" si="4"/>
        <v>0</v>
      </c>
      <c r="O31" s="38">
        <f>+NOVIEMBRE2021!Q40</f>
        <v>0</v>
      </c>
      <c r="P31" s="38">
        <f>SUM(P32:P35)</f>
        <v>0</v>
      </c>
      <c r="Q31" s="38">
        <f t="shared" si="5"/>
        <v>0</v>
      </c>
      <c r="R31" s="39">
        <f t="shared" si="0"/>
        <v>0</v>
      </c>
      <c r="S31" s="40">
        <f t="shared" si="1"/>
        <v>0</v>
      </c>
      <c r="T31" s="70"/>
      <c r="U31" s="70" t="s">
        <v>357</v>
      </c>
      <c r="V31" s="33" t="s">
        <v>360</v>
      </c>
      <c r="W31" s="33" t="s">
        <v>403</v>
      </c>
      <c r="X31" s="33" t="s">
        <v>404</v>
      </c>
      <c r="Y31" s="33" t="s">
        <v>354</v>
      </c>
      <c r="Z31" s="33" t="s">
        <v>405</v>
      </c>
      <c r="AA31" s="107" t="s">
        <v>422</v>
      </c>
      <c r="AB31" s="107" t="s">
        <v>422</v>
      </c>
      <c r="AC31" s="8" t="s">
        <v>408</v>
      </c>
    </row>
    <row r="32" spans="1:29" ht="15" customHeight="1" x14ac:dyDescent="0.2">
      <c r="A32" s="6" t="s">
        <v>60</v>
      </c>
      <c r="B32" s="59" t="s">
        <v>61</v>
      </c>
      <c r="C32" s="64"/>
      <c r="D32" s="37"/>
      <c r="E32" s="38"/>
      <c r="F32" s="38"/>
      <c r="G32" s="38"/>
      <c r="H32" s="64">
        <f t="shared" si="2"/>
        <v>0</v>
      </c>
      <c r="I32" s="38">
        <f>+NOVIEMBRE2021!K41</f>
        <v>0</v>
      </c>
      <c r="J32" s="38"/>
      <c r="K32" s="38">
        <f t="shared" si="3"/>
        <v>0</v>
      </c>
      <c r="L32" s="38">
        <f>+NOVIEMBRE2021!N41</f>
        <v>0</v>
      </c>
      <c r="M32" s="38"/>
      <c r="N32" s="38">
        <f t="shared" si="4"/>
        <v>0</v>
      </c>
      <c r="O32" s="38">
        <f>+NOVIEMBRE2021!Q41</f>
        <v>0</v>
      </c>
      <c r="P32" s="38"/>
      <c r="Q32" s="38">
        <f t="shared" si="5"/>
        <v>0</v>
      </c>
      <c r="R32" s="39">
        <f t="shared" si="0"/>
        <v>0</v>
      </c>
      <c r="S32" s="40">
        <f t="shared" si="1"/>
        <v>0</v>
      </c>
      <c r="T32" s="53" t="s">
        <v>399</v>
      </c>
      <c r="U32" s="53">
        <f>+C37+C49+C90+C103</f>
        <v>11513280</v>
      </c>
      <c r="V32" s="53">
        <f>+H37+H49+H90+H103</f>
        <v>10482780</v>
      </c>
      <c r="W32" s="53">
        <f>+K37+K49+K90+K103</f>
        <v>10482780</v>
      </c>
      <c r="X32" s="53">
        <f>+N37+N49+N90+N103</f>
        <v>10482780</v>
      </c>
      <c r="Y32" s="53">
        <f>+Q37+Q49+Q90+Q103</f>
        <v>10482780</v>
      </c>
      <c r="Z32" s="53">
        <f>+S37+S49+S90+S103</f>
        <v>0</v>
      </c>
      <c r="AA32" s="69">
        <f>+Y32+Z32</f>
        <v>10482780</v>
      </c>
      <c r="AB32" s="53">
        <v>10482780</v>
      </c>
      <c r="AC32" s="69">
        <f>+AA32-AB32</f>
        <v>0</v>
      </c>
    </row>
    <row r="33" spans="1:29" ht="15" customHeight="1" x14ac:dyDescent="0.2">
      <c r="A33" s="6" t="s">
        <v>62</v>
      </c>
      <c r="B33" s="59" t="s">
        <v>63</v>
      </c>
      <c r="C33" s="64"/>
      <c r="D33" s="37"/>
      <c r="E33" s="38"/>
      <c r="F33" s="38"/>
      <c r="G33" s="38"/>
      <c r="H33" s="64">
        <f t="shared" si="2"/>
        <v>0</v>
      </c>
      <c r="I33" s="38">
        <f>+NOVIEMBRE2021!K42</f>
        <v>0</v>
      </c>
      <c r="J33" s="38"/>
      <c r="K33" s="38">
        <f t="shared" si="3"/>
        <v>0</v>
      </c>
      <c r="L33" s="38">
        <f>+NOVIEMBRE2021!N42</f>
        <v>0</v>
      </c>
      <c r="M33" s="38"/>
      <c r="N33" s="38">
        <f t="shared" si="4"/>
        <v>0</v>
      </c>
      <c r="O33" s="38">
        <f>+NOVIEMBRE2021!Q42</f>
        <v>0</v>
      </c>
      <c r="P33" s="38"/>
      <c r="Q33" s="38">
        <f t="shared" si="5"/>
        <v>0</v>
      </c>
      <c r="R33" s="39">
        <f t="shared" si="0"/>
        <v>0</v>
      </c>
      <c r="S33" s="40">
        <f t="shared" si="1"/>
        <v>0</v>
      </c>
      <c r="T33" s="53" t="s">
        <v>400</v>
      </c>
      <c r="U33" s="53">
        <f>+C38+C50+C91+C104</f>
        <v>16252080</v>
      </c>
      <c r="V33" s="53">
        <f>+H38+H50+H91+H104</f>
        <v>14797580</v>
      </c>
      <c r="W33" s="53">
        <f>+K38+K50+K91+K104</f>
        <v>14797580</v>
      </c>
      <c r="X33" s="53">
        <f>+N38+N50+N91+N104</f>
        <v>14797580</v>
      </c>
      <c r="Y33" s="53">
        <f>+Q38+Q50+Q91+Q104</f>
        <v>14797580</v>
      </c>
      <c r="Z33" s="53">
        <f>+S38+S50+S91+S104</f>
        <v>0</v>
      </c>
      <c r="AA33" s="69">
        <f t="shared" ref="AA33:AA35" si="6">+Y33+Z33</f>
        <v>14797580</v>
      </c>
      <c r="AB33" s="53">
        <v>14797580</v>
      </c>
      <c r="AC33" s="69">
        <f t="shared" ref="AC33:AC35" si="7">+AA33-AB33</f>
        <v>0</v>
      </c>
    </row>
    <row r="34" spans="1:29" ht="15" customHeight="1" x14ac:dyDescent="0.2">
      <c r="A34" s="6" t="s">
        <v>64</v>
      </c>
      <c r="B34" s="59" t="s">
        <v>65</v>
      </c>
      <c r="C34" s="64"/>
      <c r="D34" s="37"/>
      <c r="E34" s="38"/>
      <c r="F34" s="38"/>
      <c r="G34" s="38"/>
      <c r="H34" s="64">
        <f t="shared" si="2"/>
        <v>0</v>
      </c>
      <c r="I34" s="38">
        <f>+NOVIEMBRE2021!K43</f>
        <v>0</v>
      </c>
      <c r="J34" s="38"/>
      <c r="K34" s="38">
        <f t="shared" si="3"/>
        <v>0</v>
      </c>
      <c r="L34" s="38">
        <f>+NOVIEMBRE2021!N43</f>
        <v>0</v>
      </c>
      <c r="M34" s="38"/>
      <c r="N34" s="38">
        <f t="shared" si="4"/>
        <v>0</v>
      </c>
      <c r="O34" s="38">
        <f>+NOVIEMBRE2021!Q43</f>
        <v>0</v>
      </c>
      <c r="P34" s="38"/>
      <c r="Q34" s="38">
        <f t="shared" si="5"/>
        <v>0</v>
      </c>
      <c r="R34" s="39">
        <f t="shared" si="0"/>
        <v>0</v>
      </c>
      <c r="S34" s="40">
        <f t="shared" si="1"/>
        <v>0</v>
      </c>
      <c r="T34" s="53" t="s">
        <v>401</v>
      </c>
      <c r="U34" s="53">
        <f>+C39+C51+C92+C105</f>
        <v>13002506</v>
      </c>
      <c r="V34" s="53">
        <f>+H39+H51+H92+H105</f>
        <v>11640044</v>
      </c>
      <c r="W34" s="53">
        <f>+K39+K51+K92+K105</f>
        <v>11640044</v>
      </c>
      <c r="X34" s="53">
        <f>+N39+N51+N92+N105</f>
        <v>11640044</v>
      </c>
      <c r="Y34" s="53">
        <f>+Q39+Q51+Q92+Q105</f>
        <v>604141</v>
      </c>
      <c r="Z34" s="53">
        <f>+S39+S51+S92+S105</f>
        <v>11035903</v>
      </c>
      <c r="AA34" s="69">
        <f t="shared" si="6"/>
        <v>11640044</v>
      </c>
      <c r="AB34" s="53">
        <v>11640044</v>
      </c>
      <c r="AC34" s="69">
        <f t="shared" si="7"/>
        <v>0</v>
      </c>
    </row>
    <row r="35" spans="1:29" ht="15" customHeight="1" x14ac:dyDescent="0.2">
      <c r="A35" s="6" t="s">
        <v>66</v>
      </c>
      <c r="B35" s="59" t="s">
        <v>67</v>
      </c>
      <c r="C35" s="64"/>
      <c r="D35" s="37"/>
      <c r="E35" s="38"/>
      <c r="F35" s="38"/>
      <c r="G35" s="38"/>
      <c r="H35" s="64">
        <f t="shared" si="2"/>
        <v>0</v>
      </c>
      <c r="I35" s="38">
        <f>+NOVIEMBRE2021!K44</f>
        <v>0</v>
      </c>
      <c r="J35" s="38"/>
      <c r="K35" s="38">
        <f t="shared" si="3"/>
        <v>0</v>
      </c>
      <c r="L35" s="38">
        <f>+NOVIEMBRE2021!N44</f>
        <v>0</v>
      </c>
      <c r="M35" s="38"/>
      <c r="N35" s="38">
        <f t="shared" si="4"/>
        <v>0</v>
      </c>
      <c r="O35" s="38">
        <f>+NOVIEMBRE2021!Q44</f>
        <v>0</v>
      </c>
      <c r="P35" s="38"/>
      <c r="Q35" s="38">
        <f t="shared" si="5"/>
        <v>0</v>
      </c>
      <c r="R35" s="39">
        <f t="shared" si="0"/>
        <v>0</v>
      </c>
      <c r="S35" s="40">
        <f t="shared" si="1"/>
        <v>0</v>
      </c>
      <c r="T35" s="53" t="s">
        <v>402</v>
      </c>
      <c r="U35" s="53">
        <f>+C52+C106</f>
        <v>1798800</v>
      </c>
      <c r="V35" s="53">
        <f>+H52+H106</f>
        <v>1502800</v>
      </c>
      <c r="W35" s="53">
        <f>+K52+K106</f>
        <v>1502800</v>
      </c>
      <c r="X35" s="53">
        <f>+N52+N106</f>
        <v>1502800</v>
      </c>
      <c r="Y35" s="53">
        <f>+Q52+Q106</f>
        <v>1502800</v>
      </c>
      <c r="Z35" s="53">
        <f>+S52+S106</f>
        <v>0</v>
      </c>
      <c r="AA35" s="69">
        <f t="shared" si="6"/>
        <v>1502800</v>
      </c>
      <c r="AB35" s="53">
        <v>1502800</v>
      </c>
      <c r="AC35" s="69">
        <f t="shared" si="7"/>
        <v>0</v>
      </c>
    </row>
    <row r="36" spans="1:29" ht="23.25" customHeight="1" x14ac:dyDescent="0.2">
      <c r="A36" s="6" t="s">
        <v>68</v>
      </c>
      <c r="B36" s="61" t="s">
        <v>69</v>
      </c>
      <c r="C36" s="64">
        <f>SUM(C37:C41)</f>
        <v>9822720</v>
      </c>
      <c r="D36" s="37">
        <f>SUM(D37:D41)</f>
        <v>0</v>
      </c>
      <c r="E36" s="38">
        <f>SUM(E37:E41)</f>
        <v>0</v>
      </c>
      <c r="F36" s="38">
        <f>SUM(F37:F41)</f>
        <v>0</v>
      </c>
      <c r="G36" s="38">
        <f>SUM(G37:G41)</f>
        <v>0</v>
      </c>
      <c r="H36" s="64">
        <f t="shared" si="2"/>
        <v>9822720</v>
      </c>
      <c r="I36" s="38">
        <f>+NOVIEMBRE2021!K45</f>
        <v>9004160</v>
      </c>
      <c r="J36" s="38">
        <f>SUM(J37:J41)</f>
        <v>818560</v>
      </c>
      <c r="K36" s="38">
        <f t="shared" si="3"/>
        <v>9822720</v>
      </c>
      <c r="L36" s="38">
        <f>+NOVIEMBRE2021!N45</f>
        <v>9004160</v>
      </c>
      <c r="M36" s="38">
        <v>818560</v>
      </c>
      <c r="N36" s="38">
        <f t="shared" si="4"/>
        <v>9822720</v>
      </c>
      <c r="O36" s="38">
        <f>+NOVIEMBRE2021!Q45</f>
        <v>8185600</v>
      </c>
      <c r="P36" s="38">
        <f>SUM(P37:P41)</f>
        <v>1637120</v>
      </c>
      <c r="Q36" s="38">
        <f t="shared" si="5"/>
        <v>9822720</v>
      </c>
      <c r="R36" s="39">
        <f t="shared" si="0"/>
        <v>0</v>
      </c>
      <c r="S36" s="40">
        <f t="shared" si="1"/>
        <v>0</v>
      </c>
      <c r="U36" s="70">
        <f t="shared" ref="U36:AC36" si="8">SUM(U32:U35)</f>
        <v>42566666</v>
      </c>
      <c r="V36" s="70">
        <f t="shared" si="8"/>
        <v>38423204</v>
      </c>
      <c r="W36" s="70">
        <f t="shared" si="8"/>
        <v>38423204</v>
      </c>
      <c r="X36" s="70">
        <f t="shared" si="8"/>
        <v>38423204</v>
      </c>
      <c r="Y36" s="70">
        <f t="shared" si="8"/>
        <v>27387301</v>
      </c>
      <c r="Z36" s="70">
        <f t="shared" si="8"/>
        <v>11035903</v>
      </c>
      <c r="AA36" s="70">
        <f t="shared" si="8"/>
        <v>38423204</v>
      </c>
      <c r="AB36" s="70">
        <f t="shared" si="8"/>
        <v>38423204</v>
      </c>
      <c r="AC36" s="70">
        <f t="shared" si="8"/>
        <v>0</v>
      </c>
    </row>
    <row r="37" spans="1:29" ht="15" customHeight="1" x14ac:dyDescent="0.2">
      <c r="A37" s="6" t="s">
        <v>70</v>
      </c>
      <c r="B37" s="59" t="s">
        <v>61</v>
      </c>
      <c r="C37" s="64">
        <v>6678720</v>
      </c>
      <c r="D37" s="37"/>
      <c r="E37" s="38"/>
      <c r="F37" s="38"/>
      <c r="G37" s="38"/>
      <c r="H37" s="64">
        <f t="shared" si="2"/>
        <v>6678720</v>
      </c>
      <c r="I37" s="38">
        <f>+NOVIEMBRE2021!K46</f>
        <v>6122160</v>
      </c>
      <c r="J37" s="38">
        <v>556560</v>
      </c>
      <c r="K37" s="38">
        <f t="shared" si="3"/>
        <v>6678720</v>
      </c>
      <c r="L37" s="38">
        <f>+NOVIEMBRE2021!N46</f>
        <v>6122160</v>
      </c>
      <c r="M37" s="38">
        <v>556560</v>
      </c>
      <c r="N37" s="38">
        <f t="shared" si="4"/>
        <v>6678720</v>
      </c>
      <c r="O37" s="38">
        <f>+NOVIEMBRE2021!Q46</f>
        <v>5565600</v>
      </c>
      <c r="P37" s="38">
        <v>1113120</v>
      </c>
      <c r="Q37" s="38">
        <f t="shared" si="5"/>
        <v>6678720</v>
      </c>
      <c r="R37" s="39">
        <f t="shared" si="0"/>
        <v>0</v>
      </c>
      <c r="S37" s="40">
        <f t="shared" si="1"/>
        <v>0</v>
      </c>
      <c r="V37" s="69"/>
    </row>
    <row r="38" spans="1:29" ht="15" customHeight="1" x14ac:dyDescent="0.2">
      <c r="A38" s="6" t="s">
        <v>71</v>
      </c>
      <c r="B38" s="59" t="s">
        <v>72</v>
      </c>
      <c r="C38" s="64"/>
      <c r="D38" s="37"/>
      <c r="E38" s="38"/>
      <c r="F38" s="38"/>
      <c r="G38" s="38"/>
      <c r="H38" s="64">
        <f t="shared" si="2"/>
        <v>0</v>
      </c>
      <c r="I38" s="38">
        <f>+NOVIEMBRE2021!K47</f>
        <v>0</v>
      </c>
      <c r="J38" s="38"/>
      <c r="K38" s="38">
        <f t="shared" si="3"/>
        <v>0</v>
      </c>
      <c r="L38" s="38">
        <f>+NOVIEMBRE2021!N47</f>
        <v>0</v>
      </c>
      <c r="M38" s="38"/>
      <c r="N38" s="38">
        <f t="shared" si="4"/>
        <v>0</v>
      </c>
      <c r="O38" s="38">
        <f>+NOVIEMBRE2021!Q47</f>
        <v>0</v>
      </c>
      <c r="P38" s="38"/>
      <c r="Q38" s="38">
        <f t="shared" si="5"/>
        <v>0</v>
      </c>
      <c r="R38" s="39">
        <f t="shared" si="0"/>
        <v>0</v>
      </c>
      <c r="S38" s="40">
        <f t="shared" si="1"/>
        <v>0</v>
      </c>
      <c r="AA38" s="69"/>
    </row>
    <row r="39" spans="1:29" ht="15" customHeight="1" x14ac:dyDescent="0.2">
      <c r="A39" s="6" t="s">
        <v>73</v>
      </c>
      <c r="B39" s="59" t="s">
        <v>65</v>
      </c>
      <c r="C39" s="64"/>
      <c r="D39" s="37"/>
      <c r="E39" s="38"/>
      <c r="F39" s="38"/>
      <c r="G39" s="38"/>
      <c r="H39" s="64">
        <f t="shared" si="2"/>
        <v>0</v>
      </c>
      <c r="I39" s="38">
        <f>+NOVIEMBRE2021!K48</f>
        <v>0</v>
      </c>
      <c r="J39" s="38"/>
      <c r="K39" s="38">
        <f t="shared" si="3"/>
        <v>0</v>
      </c>
      <c r="L39" s="38">
        <f>+NOVIEMBRE2021!N48</f>
        <v>0</v>
      </c>
      <c r="M39" s="38"/>
      <c r="N39" s="38">
        <f t="shared" si="4"/>
        <v>0</v>
      </c>
      <c r="O39" s="38">
        <f>+NOVIEMBRE2021!Q48</f>
        <v>0</v>
      </c>
      <c r="P39" s="38"/>
      <c r="Q39" s="38">
        <f t="shared" si="5"/>
        <v>0</v>
      </c>
      <c r="R39" s="39">
        <f t="shared" si="0"/>
        <v>0</v>
      </c>
      <c r="S39" s="40">
        <f t="shared" si="1"/>
        <v>0</v>
      </c>
    </row>
    <row r="40" spans="1:29" ht="15" customHeight="1" x14ac:dyDescent="0.2">
      <c r="A40" s="6" t="s">
        <v>74</v>
      </c>
      <c r="B40" s="59" t="s">
        <v>67</v>
      </c>
      <c r="C40" s="64"/>
      <c r="D40" s="37"/>
      <c r="E40" s="38"/>
      <c r="F40" s="38"/>
      <c r="G40" s="38"/>
      <c r="H40" s="64">
        <f t="shared" si="2"/>
        <v>0</v>
      </c>
      <c r="I40" s="38">
        <f>+NOVIEMBRE2021!K49</f>
        <v>0</v>
      </c>
      <c r="J40" s="38"/>
      <c r="K40" s="38">
        <f t="shared" si="3"/>
        <v>0</v>
      </c>
      <c r="L40" s="38">
        <f>+NOVIEMBRE2021!N49</f>
        <v>0</v>
      </c>
      <c r="M40" s="38"/>
      <c r="N40" s="38">
        <f t="shared" si="4"/>
        <v>0</v>
      </c>
      <c r="O40" s="38">
        <f>+NOVIEMBRE2021!Q49</f>
        <v>0</v>
      </c>
      <c r="P40" s="38"/>
      <c r="Q40" s="38">
        <f t="shared" si="5"/>
        <v>0</v>
      </c>
      <c r="R40" s="39">
        <f t="shared" si="0"/>
        <v>0</v>
      </c>
      <c r="S40" s="40">
        <f t="shared" si="1"/>
        <v>0</v>
      </c>
    </row>
    <row r="41" spans="1:29" ht="15" customHeight="1" x14ac:dyDescent="0.2">
      <c r="A41" s="6" t="s">
        <v>75</v>
      </c>
      <c r="B41" s="59" t="s">
        <v>76</v>
      </c>
      <c r="C41" s="64">
        <v>3144000</v>
      </c>
      <c r="D41" s="37"/>
      <c r="E41" s="38"/>
      <c r="F41" s="38"/>
      <c r="G41" s="38"/>
      <c r="H41" s="64">
        <f t="shared" si="2"/>
        <v>3144000</v>
      </c>
      <c r="I41" s="38">
        <f>+NOVIEMBRE2021!K50</f>
        <v>2882000</v>
      </c>
      <c r="J41" s="38">
        <v>262000</v>
      </c>
      <c r="K41" s="38">
        <f t="shared" si="3"/>
        <v>3144000</v>
      </c>
      <c r="L41" s="38">
        <f>+NOVIEMBRE2021!N50</f>
        <v>2882000</v>
      </c>
      <c r="M41" s="38">
        <v>262000</v>
      </c>
      <c r="N41" s="38">
        <f t="shared" si="4"/>
        <v>3144000</v>
      </c>
      <c r="O41" s="38">
        <f>+NOVIEMBRE2021!Q50</f>
        <v>2620000</v>
      </c>
      <c r="P41" s="38">
        <v>524000</v>
      </c>
      <c r="Q41" s="38">
        <f t="shared" si="5"/>
        <v>3144000</v>
      </c>
      <c r="R41" s="39">
        <f t="shared" si="0"/>
        <v>0</v>
      </c>
      <c r="S41" s="40">
        <f t="shared" si="1"/>
        <v>0</v>
      </c>
    </row>
    <row r="42" spans="1:29" s="33" customFormat="1" ht="15" customHeight="1" x14ac:dyDescent="0.2">
      <c r="A42" s="5" t="s">
        <v>77</v>
      </c>
      <c r="B42" s="58" t="s">
        <v>78</v>
      </c>
      <c r="C42" s="65">
        <f>+C43+C48</f>
        <v>22043821</v>
      </c>
      <c r="D42" s="34">
        <f>+D43+D48</f>
        <v>0</v>
      </c>
      <c r="E42" s="29">
        <f>+E43+E48</f>
        <v>885500</v>
      </c>
      <c r="F42" s="29">
        <f>+F43+F48</f>
        <v>0</v>
      </c>
      <c r="G42" s="29">
        <f>+G43+G48</f>
        <v>680100</v>
      </c>
      <c r="H42" s="65">
        <f t="shared" si="2"/>
        <v>22249221</v>
      </c>
      <c r="I42" s="29">
        <f>+NOVIEMBRE2021!K51</f>
        <v>18737184</v>
      </c>
      <c r="J42" s="29">
        <f>+J43+J48</f>
        <v>3216037</v>
      </c>
      <c r="K42" s="29">
        <f t="shared" si="3"/>
        <v>21953221</v>
      </c>
      <c r="L42" s="29">
        <f>+NOVIEMBRE2021!N51</f>
        <v>18737184</v>
      </c>
      <c r="M42" s="29">
        <f>+M43+M48</f>
        <v>3216037</v>
      </c>
      <c r="N42" s="29">
        <f t="shared" si="4"/>
        <v>21953221</v>
      </c>
      <c r="O42" s="29">
        <f>+NOVIEMBRE2021!Q51</f>
        <v>11384000</v>
      </c>
      <c r="P42" s="29">
        <f>+P43+P48</f>
        <v>2294920</v>
      </c>
      <c r="Q42" s="29">
        <f t="shared" si="5"/>
        <v>13678920</v>
      </c>
      <c r="R42" s="35">
        <f t="shared" si="0"/>
        <v>296000</v>
      </c>
      <c r="S42" s="36">
        <f t="shared" si="1"/>
        <v>8274301</v>
      </c>
      <c r="T42" s="70"/>
      <c r="U42" s="70"/>
    </row>
    <row r="43" spans="1:29" ht="38.25" customHeight="1" x14ac:dyDescent="0.2">
      <c r="A43" s="6" t="s">
        <v>79</v>
      </c>
      <c r="B43" s="60" t="s">
        <v>80</v>
      </c>
      <c r="C43" s="64">
        <f>SUM(C44:C47)</f>
        <v>0</v>
      </c>
      <c r="D43" s="37">
        <f>SUM(D44:D47)</f>
        <v>0</v>
      </c>
      <c r="E43" s="38">
        <f>SUM(E44:E47)</f>
        <v>0</v>
      </c>
      <c r="F43" s="38">
        <f>SUM(F44:F47)</f>
        <v>0</v>
      </c>
      <c r="G43" s="38">
        <f>SUM(G44:G47)</f>
        <v>0</v>
      </c>
      <c r="H43" s="64">
        <f t="shared" si="2"/>
        <v>0</v>
      </c>
      <c r="I43" s="38">
        <f>+NOVIEMBRE2021!K52</f>
        <v>0</v>
      </c>
      <c r="J43" s="38">
        <f>SUM(J44:J47)</f>
        <v>0</v>
      </c>
      <c r="K43" s="38">
        <f t="shared" si="3"/>
        <v>0</v>
      </c>
      <c r="L43" s="38">
        <f>+NOVIEMBRE2021!N52</f>
        <v>0</v>
      </c>
      <c r="M43" s="38">
        <f>SUM(M44:M47)</f>
        <v>0</v>
      </c>
      <c r="N43" s="38">
        <f t="shared" si="4"/>
        <v>0</v>
      </c>
      <c r="O43" s="38">
        <f>+NOVIEMBRE2021!Q52</f>
        <v>0</v>
      </c>
      <c r="P43" s="38">
        <f>SUM(P44:P47)</f>
        <v>0</v>
      </c>
      <c r="Q43" s="38">
        <f t="shared" si="5"/>
        <v>0</v>
      </c>
      <c r="R43" s="39">
        <f t="shared" si="0"/>
        <v>0</v>
      </c>
      <c r="S43" s="40">
        <f t="shared" si="1"/>
        <v>0</v>
      </c>
    </row>
    <row r="44" spans="1:29" ht="15" customHeight="1" x14ac:dyDescent="0.2">
      <c r="A44" s="6" t="s">
        <v>81</v>
      </c>
      <c r="B44" s="59" t="s">
        <v>61</v>
      </c>
      <c r="C44" s="64"/>
      <c r="D44" s="37"/>
      <c r="E44" s="38"/>
      <c r="F44" s="38"/>
      <c r="G44" s="38"/>
      <c r="H44" s="64">
        <f t="shared" si="2"/>
        <v>0</v>
      </c>
      <c r="I44" s="38">
        <f>+NOVIEMBRE2021!K53</f>
        <v>0</v>
      </c>
      <c r="J44" s="38"/>
      <c r="K44" s="38">
        <f t="shared" si="3"/>
        <v>0</v>
      </c>
      <c r="L44" s="38">
        <f>+NOVIEMBRE2021!N53</f>
        <v>0</v>
      </c>
      <c r="M44" s="38"/>
      <c r="N44" s="38">
        <f t="shared" si="4"/>
        <v>0</v>
      </c>
      <c r="O44" s="38">
        <f>+NOVIEMBRE2021!Q53</f>
        <v>0</v>
      </c>
      <c r="P44" s="38"/>
      <c r="Q44" s="38">
        <f t="shared" si="5"/>
        <v>0</v>
      </c>
      <c r="R44" s="39">
        <f t="shared" si="0"/>
        <v>0</v>
      </c>
      <c r="S44" s="40">
        <f t="shared" si="1"/>
        <v>0</v>
      </c>
    </row>
    <row r="45" spans="1:29" ht="15" customHeight="1" x14ac:dyDescent="0.2">
      <c r="A45" s="6" t="s">
        <v>82</v>
      </c>
      <c r="B45" s="59" t="s">
        <v>72</v>
      </c>
      <c r="C45" s="64"/>
      <c r="D45" s="37"/>
      <c r="E45" s="38"/>
      <c r="F45" s="38"/>
      <c r="G45" s="38"/>
      <c r="H45" s="64">
        <f t="shared" si="2"/>
        <v>0</v>
      </c>
      <c r="I45" s="38">
        <f>+NOVIEMBRE2021!K54</f>
        <v>0</v>
      </c>
      <c r="J45" s="38"/>
      <c r="K45" s="38">
        <f t="shared" si="3"/>
        <v>0</v>
      </c>
      <c r="L45" s="38">
        <f>+NOVIEMBRE2021!N54</f>
        <v>0</v>
      </c>
      <c r="M45" s="38"/>
      <c r="N45" s="38">
        <f t="shared" si="4"/>
        <v>0</v>
      </c>
      <c r="O45" s="38">
        <f>+NOVIEMBRE2021!Q54</f>
        <v>0</v>
      </c>
      <c r="P45" s="38"/>
      <c r="Q45" s="38">
        <f t="shared" si="5"/>
        <v>0</v>
      </c>
      <c r="R45" s="39">
        <f t="shared" si="0"/>
        <v>0</v>
      </c>
      <c r="S45" s="40">
        <f t="shared" si="1"/>
        <v>0</v>
      </c>
    </row>
    <row r="46" spans="1:29" ht="15" customHeight="1" x14ac:dyDescent="0.2">
      <c r="A46" s="6" t="s">
        <v>83</v>
      </c>
      <c r="B46" s="59" t="s">
        <v>65</v>
      </c>
      <c r="C46" s="64"/>
      <c r="D46" s="37"/>
      <c r="E46" s="38"/>
      <c r="F46" s="38"/>
      <c r="G46" s="38"/>
      <c r="H46" s="64">
        <f t="shared" si="2"/>
        <v>0</v>
      </c>
      <c r="I46" s="38">
        <f>+NOVIEMBRE2021!K55</f>
        <v>0</v>
      </c>
      <c r="J46" s="38"/>
      <c r="K46" s="38">
        <f t="shared" si="3"/>
        <v>0</v>
      </c>
      <c r="L46" s="38">
        <f>+NOVIEMBRE2021!N55</f>
        <v>0</v>
      </c>
      <c r="M46" s="38"/>
      <c r="N46" s="38">
        <f t="shared" si="4"/>
        <v>0</v>
      </c>
      <c r="O46" s="38">
        <f>+NOVIEMBRE2021!Q55</f>
        <v>0</v>
      </c>
      <c r="P46" s="38"/>
      <c r="Q46" s="38">
        <f t="shared" si="5"/>
        <v>0</v>
      </c>
      <c r="R46" s="39">
        <f t="shared" si="0"/>
        <v>0</v>
      </c>
      <c r="S46" s="40">
        <f t="shared" si="1"/>
        <v>0</v>
      </c>
    </row>
    <row r="47" spans="1:29" ht="15" customHeight="1" x14ac:dyDescent="0.2">
      <c r="A47" s="6" t="s">
        <v>84</v>
      </c>
      <c r="B47" s="59" t="s">
        <v>67</v>
      </c>
      <c r="C47" s="64"/>
      <c r="D47" s="37"/>
      <c r="E47" s="38"/>
      <c r="F47" s="38"/>
      <c r="G47" s="38"/>
      <c r="H47" s="64">
        <f t="shared" si="2"/>
        <v>0</v>
      </c>
      <c r="I47" s="38">
        <f>+NOVIEMBRE2021!K56</f>
        <v>0</v>
      </c>
      <c r="J47" s="38"/>
      <c r="K47" s="38">
        <f t="shared" si="3"/>
        <v>0</v>
      </c>
      <c r="L47" s="38">
        <f>+NOVIEMBRE2021!N56</f>
        <v>0</v>
      </c>
      <c r="M47" s="38"/>
      <c r="N47" s="38">
        <f t="shared" si="4"/>
        <v>0</v>
      </c>
      <c r="O47" s="38">
        <f>+NOVIEMBRE2021!Q56</f>
        <v>0</v>
      </c>
      <c r="P47" s="38"/>
      <c r="Q47" s="38">
        <f t="shared" si="5"/>
        <v>0</v>
      </c>
      <c r="R47" s="39">
        <f t="shared" si="0"/>
        <v>0</v>
      </c>
      <c r="S47" s="40">
        <f t="shared" si="1"/>
        <v>0</v>
      </c>
    </row>
    <row r="48" spans="1:29" ht="22.5" customHeight="1" x14ac:dyDescent="0.2">
      <c r="A48" s="6" t="s">
        <v>85</v>
      </c>
      <c r="B48" s="61" t="s">
        <v>86</v>
      </c>
      <c r="C48" s="64">
        <f>SUM(C49:C56)</f>
        <v>22043821</v>
      </c>
      <c r="D48" s="38">
        <f t="shared" ref="D48:G48" si="9">SUM(D49:D56)</f>
        <v>0</v>
      </c>
      <c r="E48" s="38">
        <f t="shared" si="9"/>
        <v>885500</v>
      </c>
      <c r="F48" s="38">
        <f t="shared" si="9"/>
        <v>0</v>
      </c>
      <c r="G48" s="38">
        <f t="shared" si="9"/>
        <v>680100</v>
      </c>
      <c r="H48" s="64">
        <f t="shared" si="2"/>
        <v>22249221</v>
      </c>
      <c r="I48" s="38">
        <f>+NOVIEMBRE2021!K57</f>
        <v>18737184</v>
      </c>
      <c r="J48" s="38">
        <f>SUM(J49:J56)</f>
        <v>3216037</v>
      </c>
      <c r="K48" s="38">
        <f t="shared" si="3"/>
        <v>21953221</v>
      </c>
      <c r="L48" s="38">
        <f>+NOVIEMBRE2021!N57</f>
        <v>18737184</v>
      </c>
      <c r="M48" s="38">
        <f>SUM(M49:M56)</f>
        <v>3216037</v>
      </c>
      <c r="N48" s="38">
        <f t="shared" si="4"/>
        <v>21953221</v>
      </c>
      <c r="O48" s="38">
        <f>+NOVIEMBRE2021!Q57</f>
        <v>11384000</v>
      </c>
      <c r="P48" s="38">
        <f>SUM(P49:P56)</f>
        <v>2294920</v>
      </c>
      <c r="Q48" s="38">
        <f t="shared" si="5"/>
        <v>13678920</v>
      </c>
      <c r="R48" s="39">
        <f t="shared" si="0"/>
        <v>296000</v>
      </c>
      <c r="S48" s="40">
        <f t="shared" si="1"/>
        <v>8274301</v>
      </c>
    </row>
    <row r="49" spans="1:21" ht="15" customHeight="1" x14ac:dyDescent="0.2">
      <c r="A49" s="6" t="s">
        <v>87</v>
      </c>
      <c r="B49" s="59" t="s">
        <v>61</v>
      </c>
      <c r="C49" s="64"/>
      <c r="D49" s="37"/>
      <c r="E49" s="38"/>
      <c r="F49" s="38"/>
      <c r="G49" s="38"/>
      <c r="H49" s="64">
        <f t="shared" si="2"/>
        <v>0</v>
      </c>
      <c r="I49" s="38">
        <f>+NOVIEMBRE2021!K58</f>
        <v>0</v>
      </c>
      <c r="J49" s="38"/>
      <c r="K49" s="38">
        <f t="shared" si="3"/>
        <v>0</v>
      </c>
      <c r="L49" s="38">
        <f>+NOVIEMBRE2021!N58</f>
        <v>0</v>
      </c>
      <c r="M49" s="38"/>
      <c r="N49" s="38">
        <f t="shared" si="4"/>
        <v>0</v>
      </c>
      <c r="O49" s="38">
        <f>+NOVIEMBRE2021!Q58</f>
        <v>0</v>
      </c>
      <c r="P49" s="38"/>
      <c r="Q49" s="38">
        <f t="shared" si="5"/>
        <v>0</v>
      </c>
      <c r="R49" s="39">
        <f t="shared" si="0"/>
        <v>0</v>
      </c>
      <c r="S49" s="40">
        <f t="shared" si="1"/>
        <v>0</v>
      </c>
    </row>
    <row r="50" spans="1:21" ht="15" customHeight="1" x14ac:dyDescent="0.2">
      <c r="A50" s="6" t="s">
        <v>88</v>
      </c>
      <c r="B50" s="59" t="s">
        <v>72</v>
      </c>
      <c r="C50" s="64">
        <v>9427920</v>
      </c>
      <c r="D50" s="37"/>
      <c r="E50" s="38"/>
      <c r="F50" s="38"/>
      <c r="G50" s="38"/>
      <c r="H50" s="64">
        <f t="shared" si="2"/>
        <v>9427920</v>
      </c>
      <c r="I50" s="38">
        <f>+NOVIEMBRE2021!K59</f>
        <v>8642260</v>
      </c>
      <c r="J50" s="38">
        <v>785660</v>
      </c>
      <c r="K50" s="38">
        <f t="shared" si="3"/>
        <v>9427920</v>
      </c>
      <c r="L50" s="38">
        <f>+NOVIEMBRE2021!N59</f>
        <v>8642260</v>
      </c>
      <c r="M50" s="38">
        <v>785660</v>
      </c>
      <c r="N50" s="38">
        <f t="shared" si="4"/>
        <v>9427920</v>
      </c>
      <c r="O50" s="38">
        <f>+NOVIEMBRE2021!Q59</f>
        <v>7856600</v>
      </c>
      <c r="P50" s="38">
        <v>1571320</v>
      </c>
      <c r="Q50" s="38">
        <f t="shared" si="5"/>
        <v>9427920</v>
      </c>
      <c r="R50" s="39">
        <f t="shared" si="0"/>
        <v>0</v>
      </c>
      <c r="S50" s="40">
        <f t="shared" si="1"/>
        <v>0</v>
      </c>
    </row>
    <row r="51" spans="1:21" ht="15" customHeight="1" x14ac:dyDescent="0.2">
      <c r="A51" s="6" t="s">
        <v>89</v>
      </c>
      <c r="B51" s="59" t="s">
        <v>65</v>
      </c>
      <c r="C51" s="64">
        <v>7387769</v>
      </c>
      <c r="D51" s="37"/>
      <c r="E51" s="38"/>
      <c r="F51" s="38"/>
      <c r="G51" s="38"/>
      <c r="H51" s="64">
        <f t="shared" si="2"/>
        <v>7387769</v>
      </c>
      <c r="I51" s="38">
        <f>+NOVIEMBRE2021!K60</f>
        <v>5540826</v>
      </c>
      <c r="J51" s="38">
        <v>1846943</v>
      </c>
      <c r="K51" s="38">
        <f t="shared" si="3"/>
        <v>7387769</v>
      </c>
      <c r="L51" s="38">
        <f>+NOVIEMBRE2021!N60</f>
        <v>5540826</v>
      </c>
      <c r="M51" s="38">
        <v>1846943</v>
      </c>
      <c r="N51" s="38">
        <f t="shared" si="4"/>
        <v>7387769</v>
      </c>
      <c r="O51" s="38">
        <f>+NOVIEMBRE2021!Q60</f>
        <v>0</v>
      </c>
      <c r="P51" s="38"/>
      <c r="Q51" s="38">
        <f t="shared" si="5"/>
        <v>0</v>
      </c>
      <c r="R51" s="39">
        <f t="shared" si="0"/>
        <v>0</v>
      </c>
      <c r="S51" s="40">
        <f t="shared" si="1"/>
        <v>7387769</v>
      </c>
    </row>
    <row r="52" spans="1:21" ht="15" customHeight="1" x14ac:dyDescent="0.2">
      <c r="A52" s="6" t="s">
        <v>90</v>
      </c>
      <c r="B52" s="59" t="s">
        <v>91</v>
      </c>
      <c r="C52" s="64">
        <v>411600</v>
      </c>
      <c r="D52" s="37"/>
      <c r="E52" s="38"/>
      <c r="F52" s="38"/>
      <c r="G52" s="38"/>
      <c r="H52" s="64">
        <f t="shared" si="2"/>
        <v>411600</v>
      </c>
      <c r="I52" s="38">
        <f>+NOVIEMBRE2021!K61</f>
        <v>377300</v>
      </c>
      <c r="J52" s="38">
        <v>34300</v>
      </c>
      <c r="K52" s="38">
        <f t="shared" si="3"/>
        <v>411600</v>
      </c>
      <c r="L52" s="38">
        <f>+NOVIEMBRE2021!N61</f>
        <v>377300</v>
      </c>
      <c r="M52" s="38">
        <v>34300</v>
      </c>
      <c r="N52" s="38">
        <f t="shared" si="4"/>
        <v>411600</v>
      </c>
      <c r="O52" s="38">
        <f>+NOVIEMBRE2021!Q61</f>
        <v>343000</v>
      </c>
      <c r="P52" s="38">
        <v>68600</v>
      </c>
      <c r="Q52" s="38">
        <f t="shared" si="5"/>
        <v>411600</v>
      </c>
      <c r="R52" s="39">
        <f t="shared" si="0"/>
        <v>0</v>
      </c>
      <c r="S52" s="40">
        <f t="shared" si="1"/>
        <v>0</v>
      </c>
    </row>
    <row r="53" spans="1:21" ht="15" customHeight="1" x14ac:dyDescent="0.2">
      <c r="A53" s="6" t="s">
        <v>92</v>
      </c>
      <c r="B53" s="59" t="s">
        <v>76</v>
      </c>
      <c r="C53" s="64"/>
      <c r="D53" s="37"/>
      <c r="E53" s="38"/>
      <c r="F53" s="38"/>
      <c r="G53" s="38"/>
      <c r="H53" s="64">
        <f t="shared" si="2"/>
        <v>0</v>
      </c>
      <c r="I53" s="38">
        <f>+NOVIEMBRE2021!K62</f>
        <v>0</v>
      </c>
      <c r="J53" s="38"/>
      <c r="K53" s="38">
        <f t="shared" si="3"/>
        <v>0</v>
      </c>
      <c r="L53" s="38">
        <f>+NOVIEMBRE2021!N62</f>
        <v>0</v>
      </c>
      <c r="M53" s="38"/>
      <c r="N53" s="38">
        <f t="shared" si="4"/>
        <v>0</v>
      </c>
      <c r="O53" s="38">
        <f>+NOVIEMBRE2021!Q62</f>
        <v>0</v>
      </c>
      <c r="P53" s="38"/>
      <c r="Q53" s="38">
        <f t="shared" si="5"/>
        <v>0</v>
      </c>
      <c r="R53" s="39">
        <f t="shared" si="0"/>
        <v>0</v>
      </c>
      <c r="S53" s="40">
        <f t="shared" si="1"/>
        <v>0</v>
      </c>
    </row>
    <row r="54" spans="1:21" ht="15" customHeight="1" x14ac:dyDescent="0.2">
      <c r="A54" s="6" t="s">
        <v>93</v>
      </c>
      <c r="B54" s="59" t="s">
        <v>94</v>
      </c>
      <c r="C54" s="64">
        <v>2358000</v>
      </c>
      <c r="D54" s="37"/>
      <c r="E54" s="38"/>
      <c r="F54" s="38"/>
      <c r="G54" s="38">
        <f>589500+90600</f>
        <v>680100</v>
      </c>
      <c r="H54" s="64">
        <f t="shared" si="2"/>
        <v>1677900</v>
      </c>
      <c r="I54" s="38">
        <f>+NOVIEMBRE2021!K63</f>
        <v>2070900</v>
      </c>
      <c r="J54" s="38">
        <v>196500</v>
      </c>
      <c r="K54" s="38">
        <f t="shared" si="3"/>
        <v>2267400</v>
      </c>
      <c r="L54" s="38">
        <f>+NOVIEMBRE2021!N63</f>
        <v>2070900</v>
      </c>
      <c r="M54" s="38">
        <v>196500</v>
      </c>
      <c r="N54" s="38">
        <f t="shared" si="4"/>
        <v>2267400</v>
      </c>
      <c r="O54" s="38">
        <f>+NOVIEMBRE2021!Q63</f>
        <v>1874400</v>
      </c>
      <c r="P54" s="38">
        <v>393000</v>
      </c>
      <c r="Q54" s="38">
        <f t="shared" si="5"/>
        <v>2267400</v>
      </c>
      <c r="R54" s="39">
        <f t="shared" si="0"/>
        <v>-589500</v>
      </c>
      <c r="S54" s="40">
        <f t="shared" si="1"/>
        <v>0</v>
      </c>
    </row>
    <row r="55" spans="1:21" ht="15" customHeight="1" x14ac:dyDescent="0.2">
      <c r="A55" s="6" t="s">
        <v>95</v>
      </c>
      <c r="B55" s="59" t="s">
        <v>96</v>
      </c>
      <c r="C55" s="64">
        <v>1572000</v>
      </c>
      <c r="D55" s="37"/>
      <c r="E55" s="38">
        <v>589500</v>
      </c>
      <c r="F55" s="38"/>
      <c r="G55" s="38"/>
      <c r="H55" s="64">
        <f t="shared" si="2"/>
        <v>2161500</v>
      </c>
      <c r="I55" s="38">
        <f>+NOVIEMBRE2021!K64</f>
        <v>1441000</v>
      </c>
      <c r="J55" s="38">
        <v>131000</v>
      </c>
      <c r="K55" s="38">
        <f t="shared" si="3"/>
        <v>1572000</v>
      </c>
      <c r="L55" s="38">
        <f>+NOVIEMBRE2021!N64</f>
        <v>1441000</v>
      </c>
      <c r="M55" s="38">
        <v>131000</v>
      </c>
      <c r="N55" s="38">
        <f t="shared" si="4"/>
        <v>1572000</v>
      </c>
      <c r="O55" s="38">
        <f>+NOVIEMBRE2021!Q64</f>
        <v>1310000</v>
      </c>
      <c r="P55" s="38">
        <v>262000</v>
      </c>
      <c r="Q55" s="38">
        <f t="shared" si="5"/>
        <v>1572000</v>
      </c>
      <c r="R55" s="39">
        <f t="shared" si="0"/>
        <v>589500</v>
      </c>
      <c r="S55" s="40">
        <f>+N55-Q55</f>
        <v>0</v>
      </c>
    </row>
    <row r="56" spans="1:21" ht="15" customHeight="1" x14ac:dyDescent="0.2">
      <c r="A56" s="6" t="s">
        <v>384</v>
      </c>
      <c r="B56" s="59" t="s">
        <v>385</v>
      </c>
      <c r="C56" s="64">
        <v>886532</v>
      </c>
      <c r="D56" s="37"/>
      <c r="E56" s="38">
        <v>296000</v>
      </c>
      <c r="F56" s="38"/>
      <c r="G56" s="38"/>
      <c r="H56" s="64">
        <f t="shared" si="2"/>
        <v>1182532</v>
      </c>
      <c r="I56" s="38">
        <f>+NOVIEMBRE2021!K65</f>
        <v>664898</v>
      </c>
      <c r="J56" s="38">
        <v>221634</v>
      </c>
      <c r="K56" s="38">
        <f t="shared" si="3"/>
        <v>886532</v>
      </c>
      <c r="L56" s="38">
        <f>+NOVIEMBRE2021!N65</f>
        <v>664898</v>
      </c>
      <c r="M56" s="38">
        <v>221634</v>
      </c>
      <c r="N56" s="38">
        <f t="shared" si="4"/>
        <v>886532</v>
      </c>
      <c r="O56" s="38">
        <f>+NOVIEMBRE2021!Q65</f>
        <v>0</v>
      </c>
      <c r="P56" s="38"/>
      <c r="Q56" s="38">
        <f t="shared" si="5"/>
        <v>0</v>
      </c>
      <c r="R56" s="39">
        <f t="shared" si="0"/>
        <v>296000</v>
      </c>
      <c r="S56" s="155">
        <f t="shared" si="1"/>
        <v>886532</v>
      </c>
    </row>
    <row r="57" spans="1:21" s="33" customFormat="1" ht="15" customHeight="1" x14ac:dyDescent="0.2">
      <c r="A57" s="5" t="s">
        <v>97</v>
      </c>
      <c r="B57" s="58" t="s">
        <v>98</v>
      </c>
      <c r="C57" s="65">
        <f>+C58+C78+C82+C96</f>
        <v>565419603</v>
      </c>
      <c r="D57" s="34">
        <f>+D58+D78+D82+D96</f>
        <v>385084985.75999999</v>
      </c>
      <c r="E57" s="29">
        <f>+E58+E78+E82+E96</f>
        <v>31273868</v>
      </c>
      <c r="F57" s="29">
        <f>+F58+F78+F82+F96</f>
        <v>0</v>
      </c>
      <c r="G57" s="29">
        <f>+G58+G78+G82+G96</f>
        <v>56459638</v>
      </c>
      <c r="H57" s="65">
        <f t="shared" si="2"/>
        <v>925318818.75999999</v>
      </c>
      <c r="I57" s="29">
        <f>+NOVIEMBRE2021!K66</f>
        <v>892060275</v>
      </c>
      <c r="J57" s="29">
        <f>+J58+J78+J82+J96</f>
        <v>11623598</v>
      </c>
      <c r="K57" s="29">
        <f t="shared" si="3"/>
        <v>903683873</v>
      </c>
      <c r="L57" s="29">
        <f>+NOVIEMBRE2021!N66</f>
        <v>758151105</v>
      </c>
      <c r="M57" s="29">
        <f>+M58+M78+M82+M96</f>
        <v>145532768</v>
      </c>
      <c r="N57" s="29">
        <f t="shared" si="4"/>
        <v>903683873</v>
      </c>
      <c r="O57" s="29">
        <f>+NOVIEMBRE2021!Q66</f>
        <v>744496797</v>
      </c>
      <c r="P57" s="29">
        <f>+P58+P78+P82+P96</f>
        <v>138798515</v>
      </c>
      <c r="Q57" s="29">
        <f t="shared" si="5"/>
        <v>883295312</v>
      </c>
      <c r="R57" s="35">
        <f t="shared" si="0"/>
        <v>21634945.75999999</v>
      </c>
      <c r="S57" s="36">
        <f t="shared" si="1"/>
        <v>20388561</v>
      </c>
      <c r="T57" s="70"/>
      <c r="U57" s="70"/>
    </row>
    <row r="58" spans="1:21" s="33" customFormat="1" ht="15" customHeight="1" x14ac:dyDescent="0.2">
      <c r="A58" s="5" t="s">
        <v>99</v>
      </c>
      <c r="B58" s="58" t="s">
        <v>100</v>
      </c>
      <c r="C58" s="65">
        <f>+C59+C60+C61+C62</f>
        <v>77247578</v>
      </c>
      <c r="D58" s="34">
        <f>+D59+D60+D61+D62</f>
        <v>0</v>
      </c>
      <c r="E58" s="29">
        <f>+E59+E60+E61+E62</f>
        <v>3500000</v>
      </c>
      <c r="F58" s="29">
        <f>+F59+F60+F61+F62</f>
        <v>0</v>
      </c>
      <c r="G58" s="29">
        <f>+G59+G60+G61+G62</f>
        <v>10592326</v>
      </c>
      <c r="H58" s="65">
        <f t="shared" si="2"/>
        <v>70155252</v>
      </c>
      <c r="I58" s="29">
        <f>+NOVIEMBRE2021!K67</f>
        <v>55518552</v>
      </c>
      <c r="J58" s="29">
        <f>+J59+J60+J61+J62</f>
        <v>9091289</v>
      </c>
      <c r="K58" s="29">
        <f t="shared" si="3"/>
        <v>64609841</v>
      </c>
      <c r="L58" s="29">
        <f>+NOVIEMBRE2021!N67</f>
        <v>55518552</v>
      </c>
      <c r="M58" s="29">
        <f>+M59+M60+M61+M62</f>
        <v>9091289</v>
      </c>
      <c r="N58" s="29">
        <f t="shared" si="4"/>
        <v>64609841</v>
      </c>
      <c r="O58" s="29">
        <f>+NOVIEMBRE2021!Q67</f>
        <v>50012981</v>
      </c>
      <c r="P58" s="29">
        <f>+P59+P60+P61+P62</f>
        <v>10394209</v>
      </c>
      <c r="Q58" s="29">
        <f t="shared" si="5"/>
        <v>60407190</v>
      </c>
      <c r="R58" s="35">
        <f t="shared" si="0"/>
        <v>5545411</v>
      </c>
      <c r="S58" s="36">
        <f t="shared" si="1"/>
        <v>4202651</v>
      </c>
      <c r="T58" s="70"/>
      <c r="U58" s="70"/>
    </row>
    <row r="59" spans="1:21" ht="15" customHeight="1" x14ac:dyDescent="0.2">
      <c r="A59" s="6" t="s">
        <v>101</v>
      </c>
      <c r="B59" s="59" t="s">
        <v>13</v>
      </c>
      <c r="C59" s="64">
        <v>56856000</v>
      </c>
      <c r="D59" s="37"/>
      <c r="E59" s="38"/>
      <c r="F59" s="38"/>
      <c r="G59" s="38">
        <v>10592326</v>
      </c>
      <c r="H59" s="64">
        <f t="shared" si="2"/>
        <v>46263674</v>
      </c>
      <c r="I59" s="38">
        <f>+NOVIEMBRE2021!K68</f>
        <v>41216300</v>
      </c>
      <c r="J59" s="38">
        <v>3526700</v>
      </c>
      <c r="K59" s="38">
        <f t="shared" si="3"/>
        <v>44743000</v>
      </c>
      <c r="L59" s="38">
        <f>+NOVIEMBRE2021!N68</f>
        <v>41216300</v>
      </c>
      <c r="M59" s="38">
        <v>3526700</v>
      </c>
      <c r="N59" s="38">
        <f t="shared" si="4"/>
        <v>44743000</v>
      </c>
      <c r="O59" s="38">
        <f>+NOVIEMBRE2021!Q68</f>
        <v>41216300</v>
      </c>
      <c r="P59" s="38">
        <v>3526700</v>
      </c>
      <c r="Q59" s="38">
        <f t="shared" si="5"/>
        <v>44743000</v>
      </c>
      <c r="R59" s="39">
        <f t="shared" si="0"/>
        <v>1520674</v>
      </c>
      <c r="S59" s="40">
        <f t="shared" si="1"/>
        <v>0</v>
      </c>
    </row>
    <row r="60" spans="1:21" ht="15" customHeight="1" x14ac:dyDescent="0.2">
      <c r="A60" s="6" t="s">
        <v>102</v>
      </c>
      <c r="B60" s="59" t="s">
        <v>15</v>
      </c>
      <c r="C60" s="64">
        <v>7000000</v>
      </c>
      <c r="D60" s="37"/>
      <c r="E60" s="38">
        <v>3500000</v>
      </c>
      <c r="F60" s="38"/>
      <c r="G60" s="38"/>
      <c r="H60" s="64">
        <f t="shared" si="2"/>
        <v>10500000</v>
      </c>
      <c r="I60" s="38">
        <f>+NOVIEMBRE2021!K69</f>
        <v>6900000</v>
      </c>
      <c r="J60" s="38">
        <v>3500000</v>
      </c>
      <c r="K60" s="38">
        <f t="shared" si="3"/>
        <v>10400000</v>
      </c>
      <c r="L60" s="38">
        <f>+NOVIEMBRE2021!N69</f>
        <v>6900000</v>
      </c>
      <c r="M60" s="38">
        <v>3500000</v>
      </c>
      <c r="N60" s="38">
        <f t="shared" si="4"/>
        <v>10400000</v>
      </c>
      <c r="O60" s="38">
        <f>+NOVIEMBRE2021!Q69</f>
        <v>6900000</v>
      </c>
      <c r="P60" s="38">
        <v>3500000</v>
      </c>
      <c r="Q60" s="38">
        <f t="shared" si="5"/>
        <v>10400000</v>
      </c>
      <c r="R60" s="39">
        <f t="shared" si="0"/>
        <v>100000</v>
      </c>
      <c r="S60" s="40">
        <f t="shared" si="1"/>
        <v>0</v>
      </c>
    </row>
    <row r="61" spans="1:21" ht="15" customHeight="1" x14ac:dyDescent="0.2">
      <c r="A61" s="6" t="s">
        <v>103</v>
      </c>
      <c r="B61" s="59" t="s">
        <v>17</v>
      </c>
      <c r="C61" s="64"/>
      <c r="D61" s="37"/>
      <c r="E61" s="38"/>
      <c r="F61" s="38"/>
      <c r="G61" s="38"/>
      <c r="H61" s="64">
        <f t="shared" si="2"/>
        <v>0</v>
      </c>
      <c r="I61" s="38">
        <f>+NOVIEMBRE2021!K70</f>
        <v>0</v>
      </c>
      <c r="J61" s="38"/>
      <c r="K61" s="38">
        <f t="shared" si="3"/>
        <v>0</v>
      </c>
      <c r="L61" s="38">
        <f>+NOVIEMBRE2021!N70</f>
        <v>0</v>
      </c>
      <c r="M61" s="38"/>
      <c r="N61" s="38">
        <f t="shared" si="4"/>
        <v>0</v>
      </c>
      <c r="O61" s="38">
        <f>+NOVIEMBRE2021!Q70</f>
        <v>0</v>
      </c>
      <c r="P61" s="38"/>
      <c r="Q61" s="38">
        <f t="shared" si="5"/>
        <v>0</v>
      </c>
      <c r="R61" s="39">
        <f t="shared" si="0"/>
        <v>0</v>
      </c>
      <c r="S61" s="40">
        <f t="shared" si="1"/>
        <v>0</v>
      </c>
    </row>
    <row r="62" spans="1:21" ht="15" customHeight="1" x14ac:dyDescent="0.2">
      <c r="A62" s="6" t="s">
        <v>104</v>
      </c>
      <c r="B62" s="59" t="s">
        <v>1</v>
      </c>
      <c r="C62" s="64">
        <f>C63+C64+C65+C66+C67+C68+C69+C70+C71+C72+C73+C74+C75+C76</f>
        <v>13391578</v>
      </c>
      <c r="D62" s="37">
        <f>D63+D64+D65+D66+D67+D68+D69+D70+D71+D72+D73+D74+D75+D76</f>
        <v>0</v>
      </c>
      <c r="E62" s="38">
        <f>E63+E64+E65+E66+E67+E68+E69+E70+E71+E72+E73+E74+E75+E76</f>
        <v>0</v>
      </c>
      <c r="F62" s="38">
        <f>F63+F64+F65+F66+F67+F68+F69+F70+F71+F72+F73+F74+F75+F76</f>
        <v>0</v>
      </c>
      <c r="G62" s="38">
        <f>G63+G64+G65+G66+G67+G68+G69+G70+G71+G72+G73+G74+G75+G76</f>
        <v>0</v>
      </c>
      <c r="H62" s="64">
        <f t="shared" si="2"/>
        <v>13391578</v>
      </c>
      <c r="I62" s="38">
        <f>+NOVIEMBRE2021!K71</f>
        <v>7402252</v>
      </c>
      <c r="J62" s="38">
        <f>J63+J64+J65+J66+J67+J68+J69+J70+J71+J72+J73+J74+J75+J76</f>
        <v>2064589</v>
      </c>
      <c r="K62" s="38">
        <f t="shared" si="3"/>
        <v>9466841</v>
      </c>
      <c r="L62" s="38">
        <f>+NOVIEMBRE2021!N71</f>
        <v>7402252</v>
      </c>
      <c r="M62" s="38">
        <f>M63+M64+M65+M66+M67+M68+M69+M70+M71+M72+M73+M74+M75+M76</f>
        <v>2064589</v>
      </c>
      <c r="N62" s="38">
        <f t="shared" si="4"/>
        <v>9466841</v>
      </c>
      <c r="O62" s="38">
        <f>+NOVIEMBRE2021!Q71</f>
        <v>1896681</v>
      </c>
      <c r="P62" s="38">
        <f>P63+P64+P65+P66+P67+P68+P69+P70+P71+P72+P73+P74+P75+P76</f>
        <v>3367509</v>
      </c>
      <c r="Q62" s="38">
        <f t="shared" si="5"/>
        <v>5264190</v>
      </c>
      <c r="R62" s="39">
        <f t="shared" si="0"/>
        <v>3924737</v>
      </c>
      <c r="S62" s="40">
        <f t="shared" si="1"/>
        <v>4202651</v>
      </c>
    </row>
    <row r="63" spans="1:21" ht="15" customHeight="1" x14ac:dyDescent="0.2">
      <c r="A63" s="6" t="s">
        <v>105</v>
      </c>
      <c r="B63" s="59" t="s">
        <v>20</v>
      </c>
      <c r="C63" s="64">
        <v>2586247</v>
      </c>
      <c r="D63" s="37"/>
      <c r="E63" s="38"/>
      <c r="F63" s="38"/>
      <c r="G63" s="38"/>
      <c r="H63" s="64">
        <f t="shared" si="2"/>
        <v>2586247</v>
      </c>
      <c r="I63" s="38">
        <f>+NOVIEMBRE2021!K72</f>
        <v>1939686</v>
      </c>
      <c r="J63" s="38">
        <v>646561</v>
      </c>
      <c r="K63" s="38">
        <f t="shared" si="3"/>
        <v>2586247</v>
      </c>
      <c r="L63" s="38">
        <f>+NOVIEMBRE2021!N72</f>
        <v>1939686</v>
      </c>
      <c r="M63" s="38">
        <v>646561</v>
      </c>
      <c r="N63" s="38">
        <f t="shared" si="4"/>
        <v>2586247</v>
      </c>
      <c r="O63" s="38">
        <f>+NOVIEMBRE2021!Q72</f>
        <v>215521</v>
      </c>
      <c r="P63" s="38"/>
      <c r="Q63" s="38">
        <f t="shared" si="5"/>
        <v>215521</v>
      </c>
      <c r="R63" s="39">
        <f t="shared" si="0"/>
        <v>0</v>
      </c>
      <c r="S63" s="40">
        <f t="shared" si="1"/>
        <v>2370726</v>
      </c>
    </row>
    <row r="64" spans="1:21" ht="15" customHeight="1" x14ac:dyDescent="0.2">
      <c r="A64" s="6" t="s">
        <v>106</v>
      </c>
      <c r="B64" s="59" t="s">
        <v>22</v>
      </c>
      <c r="C64" s="64"/>
      <c r="D64" s="37"/>
      <c r="E64" s="38"/>
      <c r="F64" s="38"/>
      <c r="G64" s="38"/>
      <c r="H64" s="64">
        <f t="shared" si="2"/>
        <v>0</v>
      </c>
      <c r="I64" s="38">
        <f>+NOVIEMBRE2021!K73</f>
        <v>0</v>
      </c>
      <c r="J64" s="38"/>
      <c r="K64" s="38">
        <f t="shared" si="3"/>
        <v>0</v>
      </c>
      <c r="L64" s="38">
        <f>+NOVIEMBRE2021!N73</f>
        <v>0</v>
      </c>
      <c r="M64" s="38"/>
      <c r="N64" s="38">
        <f t="shared" si="4"/>
        <v>0</v>
      </c>
      <c r="O64" s="38">
        <f>+NOVIEMBRE2021!Q73</f>
        <v>0</v>
      </c>
      <c r="P64" s="38"/>
      <c r="Q64" s="38">
        <f t="shared" si="5"/>
        <v>0</v>
      </c>
      <c r="R64" s="39">
        <f t="shared" si="0"/>
        <v>0</v>
      </c>
      <c r="S64" s="40">
        <f t="shared" si="1"/>
        <v>0</v>
      </c>
    </row>
    <row r="65" spans="1:21" ht="15" customHeight="1" x14ac:dyDescent="0.2">
      <c r="A65" s="6" t="s">
        <v>107</v>
      </c>
      <c r="B65" s="59" t="s">
        <v>24</v>
      </c>
      <c r="C65" s="64">
        <v>2458795</v>
      </c>
      <c r="D65" s="37"/>
      <c r="E65" s="38"/>
      <c r="F65" s="38"/>
      <c r="G65" s="38"/>
      <c r="H65" s="64">
        <f t="shared" si="2"/>
        <v>2458795</v>
      </c>
      <c r="I65" s="38">
        <f>+NOVIEMBRE2021!K74</f>
        <v>1443248</v>
      </c>
      <c r="J65" s="38">
        <v>440837</v>
      </c>
      <c r="K65" s="38">
        <f t="shared" si="3"/>
        <v>1884085</v>
      </c>
      <c r="L65" s="38">
        <f>+NOVIEMBRE2021!N74</f>
        <v>1443248</v>
      </c>
      <c r="M65" s="38">
        <v>440837</v>
      </c>
      <c r="N65" s="38">
        <f t="shared" si="4"/>
        <v>1884085</v>
      </c>
      <c r="O65" s="38">
        <f>+NOVIEMBRE2021!Q74</f>
        <v>267681</v>
      </c>
      <c r="P65" s="38"/>
      <c r="Q65" s="38">
        <f t="shared" si="5"/>
        <v>267681</v>
      </c>
      <c r="R65" s="39">
        <f t="shared" si="0"/>
        <v>574710</v>
      </c>
      <c r="S65" s="40">
        <f t="shared" si="1"/>
        <v>1616404</v>
      </c>
    </row>
    <row r="66" spans="1:21" ht="15" customHeight="1" x14ac:dyDescent="0.2">
      <c r="A66" s="6" t="s">
        <v>108</v>
      </c>
      <c r="B66" s="59" t="s">
        <v>109</v>
      </c>
      <c r="C66" s="64"/>
      <c r="D66" s="37"/>
      <c r="E66" s="38"/>
      <c r="F66" s="38"/>
      <c r="G66" s="38"/>
      <c r="H66" s="64">
        <f t="shared" si="2"/>
        <v>0</v>
      </c>
      <c r="I66" s="38">
        <f>+NOVIEMBRE2021!K75</f>
        <v>0</v>
      </c>
      <c r="J66" s="38"/>
      <c r="K66" s="38">
        <f t="shared" si="3"/>
        <v>0</v>
      </c>
      <c r="L66" s="38">
        <f>+NOVIEMBRE2021!N75</f>
        <v>0</v>
      </c>
      <c r="M66" s="38"/>
      <c r="N66" s="38">
        <f t="shared" si="4"/>
        <v>0</v>
      </c>
      <c r="O66" s="38">
        <f>+NOVIEMBRE2021!Q75</f>
        <v>0</v>
      </c>
      <c r="P66" s="38"/>
      <c r="Q66" s="38">
        <f t="shared" si="5"/>
        <v>0</v>
      </c>
      <c r="R66" s="39">
        <f t="shared" si="0"/>
        <v>0</v>
      </c>
      <c r="S66" s="40">
        <f t="shared" si="1"/>
        <v>0</v>
      </c>
    </row>
    <row r="67" spans="1:21" ht="15" customHeight="1" x14ac:dyDescent="0.2">
      <c r="A67" s="6" t="s">
        <v>110</v>
      </c>
      <c r="B67" s="59" t="s">
        <v>28</v>
      </c>
      <c r="C67" s="64">
        <v>315866</v>
      </c>
      <c r="D67" s="37"/>
      <c r="E67" s="38"/>
      <c r="F67" s="38"/>
      <c r="G67" s="38"/>
      <c r="H67" s="64">
        <f t="shared" si="2"/>
        <v>315866</v>
      </c>
      <c r="I67" s="38">
        <f>+NOVIEMBRE2021!K76</f>
        <v>189794</v>
      </c>
      <c r="J67" s="38">
        <v>58779</v>
      </c>
      <c r="K67" s="38">
        <f t="shared" si="3"/>
        <v>248573</v>
      </c>
      <c r="L67" s="38">
        <f>+NOVIEMBRE2021!N76</f>
        <v>189794</v>
      </c>
      <c r="M67" s="38">
        <v>58779</v>
      </c>
      <c r="N67" s="38">
        <f t="shared" si="4"/>
        <v>248573</v>
      </c>
      <c r="O67" s="38">
        <f>+NOVIEMBRE2021!Q76</f>
        <v>33052</v>
      </c>
      <c r="P67" s="38"/>
      <c r="Q67" s="38">
        <f t="shared" si="5"/>
        <v>33052</v>
      </c>
      <c r="R67" s="39">
        <f t="shared" ref="R67:R132" si="10">+H67-K67</f>
        <v>67293</v>
      </c>
      <c r="S67" s="40">
        <f t="shared" ref="S67:S132" si="11">+N67-Q67</f>
        <v>215521</v>
      </c>
    </row>
    <row r="68" spans="1:21" ht="15" customHeight="1" x14ac:dyDescent="0.2">
      <c r="A68" s="6" t="s">
        <v>111</v>
      </c>
      <c r="B68" s="59" t="s">
        <v>30</v>
      </c>
      <c r="C68" s="64">
        <v>695434</v>
      </c>
      <c r="D68" s="37"/>
      <c r="E68" s="38"/>
      <c r="F68" s="38"/>
      <c r="G68" s="38"/>
      <c r="H68" s="64">
        <f t="shared" ref="H68:H133" si="12">+C68+D68+E68-F68-G68</f>
        <v>695434</v>
      </c>
      <c r="I68" s="38">
        <f>+NOVIEMBRE2021!K77</f>
        <v>463623</v>
      </c>
      <c r="J68" s="38"/>
      <c r="K68" s="38">
        <f t="shared" ref="K68:K133" si="13">+I68+J68</f>
        <v>463623</v>
      </c>
      <c r="L68" s="38">
        <f>+NOVIEMBRE2021!N77</f>
        <v>463623</v>
      </c>
      <c r="M68" s="38"/>
      <c r="N68" s="38">
        <f t="shared" ref="N68:N133" si="14">+L68+M68</f>
        <v>463623</v>
      </c>
      <c r="O68" s="38">
        <f>+NOVIEMBRE2021!Q77</f>
        <v>463623</v>
      </c>
      <c r="P68" s="38"/>
      <c r="Q68" s="38">
        <f t="shared" ref="Q68:Q133" si="15">+O68+P68</f>
        <v>463623</v>
      </c>
      <c r="R68" s="39">
        <f t="shared" si="10"/>
        <v>231811</v>
      </c>
      <c r="S68" s="40">
        <f t="shared" si="11"/>
        <v>0</v>
      </c>
    </row>
    <row r="69" spans="1:21" ht="15" customHeight="1" x14ac:dyDescent="0.2">
      <c r="A69" s="6" t="s">
        <v>112</v>
      </c>
      <c r="B69" s="59" t="s">
        <v>32</v>
      </c>
      <c r="C69" s="64">
        <v>5180420</v>
      </c>
      <c r="D69" s="37"/>
      <c r="E69" s="38"/>
      <c r="F69" s="38"/>
      <c r="G69" s="38"/>
      <c r="H69" s="64">
        <f t="shared" si="12"/>
        <v>5180420</v>
      </c>
      <c r="I69" s="38">
        <f>+NOVIEMBRE2021!K78</f>
        <v>3006765</v>
      </c>
      <c r="J69" s="38">
        <v>918412</v>
      </c>
      <c r="K69" s="38">
        <f t="shared" si="13"/>
        <v>3925177</v>
      </c>
      <c r="L69" s="38">
        <f>+NOVIEMBRE2021!N78</f>
        <v>3006765</v>
      </c>
      <c r="M69" s="38">
        <v>918412</v>
      </c>
      <c r="N69" s="38">
        <f t="shared" si="14"/>
        <v>3925177</v>
      </c>
      <c r="O69" s="38">
        <f>+NOVIEMBRE2021!Q78</f>
        <v>557668</v>
      </c>
      <c r="P69" s="38">
        <v>3367509</v>
      </c>
      <c r="Q69" s="38">
        <f t="shared" si="15"/>
        <v>3925177</v>
      </c>
      <c r="R69" s="39">
        <f t="shared" si="10"/>
        <v>1255243</v>
      </c>
      <c r="S69" s="40">
        <f t="shared" si="11"/>
        <v>0</v>
      </c>
    </row>
    <row r="70" spans="1:21" ht="15" customHeight="1" x14ac:dyDescent="0.2">
      <c r="A70" s="6" t="s">
        <v>113</v>
      </c>
      <c r="B70" s="59" t="s">
        <v>34</v>
      </c>
      <c r="C70" s="64"/>
      <c r="D70" s="37"/>
      <c r="E70" s="38"/>
      <c r="F70" s="38"/>
      <c r="G70" s="38"/>
      <c r="H70" s="64">
        <f t="shared" si="12"/>
        <v>0</v>
      </c>
      <c r="I70" s="38">
        <f>+NOVIEMBRE2021!K79</f>
        <v>0</v>
      </c>
      <c r="J70" s="38"/>
      <c r="K70" s="38">
        <f t="shared" si="13"/>
        <v>0</v>
      </c>
      <c r="L70" s="38">
        <f>+NOVIEMBRE2021!N79</f>
        <v>0</v>
      </c>
      <c r="M70" s="38"/>
      <c r="N70" s="38">
        <f t="shared" si="14"/>
        <v>0</v>
      </c>
      <c r="O70" s="38">
        <f>+NOVIEMBRE2021!Q79</f>
        <v>0</v>
      </c>
      <c r="P70" s="38"/>
      <c r="Q70" s="38">
        <f t="shared" si="15"/>
        <v>0</v>
      </c>
      <c r="R70" s="39">
        <f t="shared" si="10"/>
        <v>0</v>
      </c>
      <c r="S70" s="40">
        <f t="shared" si="11"/>
        <v>0</v>
      </c>
    </row>
    <row r="71" spans="1:21" ht="15" customHeight="1" x14ac:dyDescent="0.2">
      <c r="A71" s="6" t="s">
        <v>114</v>
      </c>
      <c r="B71" s="59" t="s">
        <v>36</v>
      </c>
      <c r="C71" s="64">
        <v>877368</v>
      </c>
      <c r="D71" s="37"/>
      <c r="E71" s="38"/>
      <c r="F71" s="38"/>
      <c r="G71" s="38"/>
      <c r="H71" s="64">
        <f t="shared" si="12"/>
        <v>877368</v>
      </c>
      <c r="I71" s="38">
        <f>+NOVIEMBRE2021!K80</f>
        <v>146228</v>
      </c>
      <c r="J71" s="38"/>
      <c r="K71" s="38">
        <f t="shared" si="13"/>
        <v>146228</v>
      </c>
      <c r="L71" s="38">
        <f>+NOVIEMBRE2021!N80</f>
        <v>146228</v>
      </c>
      <c r="M71" s="38"/>
      <c r="N71" s="38">
        <f t="shared" si="14"/>
        <v>146228</v>
      </c>
      <c r="O71" s="38">
        <f>+NOVIEMBRE2021!Q80</f>
        <v>146228</v>
      </c>
      <c r="P71" s="38"/>
      <c r="Q71" s="38">
        <f t="shared" si="15"/>
        <v>146228</v>
      </c>
      <c r="R71" s="39">
        <f t="shared" si="10"/>
        <v>731140</v>
      </c>
      <c r="S71" s="40">
        <f t="shared" si="11"/>
        <v>0</v>
      </c>
    </row>
    <row r="72" spans="1:21" ht="15" customHeight="1" x14ac:dyDescent="0.2">
      <c r="A72" s="6" t="s">
        <v>115</v>
      </c>
      <c r="B72" s="59" t="s">
        <v>38</v>
      </c>
      <c r="C72" s="64">
        <v>1277448</v>
      </c>
      <c r="D72" s="37"/>
      <c r="E72" s="38"/>
      <c r="F72" s="38"/>
      <c r="G72" s="38"/>
      <c r="H72" s="64">
        <f t="shared" si="12"/>
        <v>1277448</v>
      </c>
      <c r="I72" s="38">
        <f>+NOVIEMBRE2021!K81</f>
        <v>212908</v>
      </c>
      <c r="J72" s="38"/>
      <c r="K72" s="38">
        <f t="shared" si="13"/>
        <v>212908</v>
      </c>
      <c r="L72" s="38">
        <f>+NOVIEMBRE2021!N81</f>
        <v>212908</v>
      </c>
      <c r="M72" s="38"/>
      <c r="N72" s="38">
        <f t="shared" si="14"/>
        <v>212908</v>
      </c>
      <c r="O72" s="38">
        <f>+NOVIEMBRE2021!Q81</f>
        <v>212908</v>
      </c>
      <c r="P72" s="38"/>
      <c r="Q72" s="38">
        <f t="shared" si="15"/>
        <v>212908</v>
      </c>
      <c r="R72" s="39">
        <f t="shared" si="10"/>
        <v>1064540</v>
      </c>
      <c r="S72" s="40">
        <f t="shared" si="11"/>
        <v>0</v>
      </c>
    </row>
    <row r="73" spans="1:21" ht="15" customHeight="1" x14ac:dyDescent="0.2">
      <c r="A73" s="6" t="s">
        <v>116</v>
      </c>
      <c r="B73" s="59" t="s">
        <v>40</v>
      </c>
      <c r="C73" s="64"/>
      <c r="D73" s="37"/>
      <c r="E73" s="38"/>
      <c r="F73" s="38"/>
      <c r="G73" s="38"/>
      <c r="H73" s="64">
        <f t="shared" si="12"/>
        <v>0</v>
      </c>
      <c r="I73" s="38">
        <f>+NOVIEMBRE2021!K82</f>
        <v>0</v>
      </c>
      <c r="J73" s="38"/>
      <c r="K73" s="38">
        <f t="shared" si="13"/>
        <v>0</v>
      </c>
      <c r="L73" s="38">
        <f>+NOVIEMBRE2021!N82</f>
        <v>0</v>
      </c>
      <c r="M73" s="38"/>
      <c r="N73" s="38">
        <f t="shared" si="14"/>
        <v>0</v>
      </c>
      <c r="O73" s="38">
        <f>+NOVIEMBRE2021!Q82</f>
        <v>0</v>
      </c>
      <c r="P73" s="38"/>
      <c r="Q73" s="38">
        <f t="shared" si="15"/>
        <v>0</v>
      </c>
      <c r="R73" s="39">
        <f t="shared" si="10"/>
        <v>0</v>
      </c>
      <c r="S73" s="40">
        <f t="shared" si="11"/>
        <v>0</v>
      </c>
    </row>
    <row r="74" spans="1:21" ht="15" customHeight="1" x14ac:dyDescent="0.2">
      <c r="A74" s="6" t="s">
        <v>117</v>
      </c>
      <c r="B74" s="59" t="s">
        <v>42</v>
      </c>
      <c r="C74" s="64"/>
      <c r="D74" s="37"/>
      <c r="E74" s="38"/>
      <c r="F74" s="38"/>
      <c r="G74" s="38"/>
      <c r="H74" s="64">
        <f t="shared" si="12"/>
        <v>0</v>
      </c>
      <c r="I74" s="38">
        <f>+NOVIEMBRE2021!K83</f>
        <v>0</v>
      </c>
      <c r="J74" s="38"/>
      <c r="K74" s="38">
        <f t="shared" si="13"/>
        <v>0</v>
      </c>
      <c r="L74" s="38">
        <f>+NOVIEMBRE2021!N83</f>
        <v>0</v>
      </c>
      <c r="M74" s="38"/>
      <c r="N74" s="38">
        <f t="shared" si="14"/>
        <v>0</v>
      </c>
      <c r="O74" s="38">
        <f>+NOVIEMBRE2021!Q83</f>
        <v>0</v>
      </c>
      <c r="P74" s="38"/>
      <c r="Q74" s="38">
        <f t="shared" si="15"/>
        <v>0</v>
      </c>
      <c r="R74" s="39">
        <f t="shared" si="10"/>
        <v>0</v>
      </c>
      <c r="S74" s="40">
        <f t="shared" si="11"/>
        <v>0</v>
      </c>
    </row>
    <row r="75" spans="1:21" ht="15" customHeight="1" x14ac:dyDescent="0.2">
      <c r="A75" s="6" t="s">
        <v>118</v>
      </c>
      <c r="B75" s="59" t="s">
        <v>44</v>
      </c>
      <c r="C75" s="64"/>
      <c r="D75" s="37"/>
      <c r="E75" s="38"/>
      <c r="F75" s="38"/>
      <c r="G75" s="38"/>
      <c r="H75" s="64">
        <f t="shared" si="12"/>
        <v>0</v>
      </c>
      <c r="I75" s="38">
        <f>+NOVIEMBRE2021!K84</f>
        <v>0</v>
      </c>
      <c r="J75" s="38"/>
      <c r="K75" s="38">
        <f t="shared" si="13"/>
        <v>0</v>
      </c>
      <c r="L75" s="38">
        <f>+NOVIEMBRE2021!N84</f>
        <v>0</v>
      </c>
      <c r="M75" s="38"/>
      <c r="N75" s="38">
        <f t="shared" si="14"/>
        <v>0</v>
      </c>
      <c r="O75" s="38">
        <f>+NOVIEMBRE2021!Q84</f>
        <v>0</v>
      </c>
      <c r="P75" s="38"/>
      <c r="Q75" s="38">
        <f t="shared" si="15"/>
        <v>0</v>
      </c>
      <c r="R75" s="39">
        <f t="shared" si="10"/>
        <v>0</v>
      </c>
      <c r="S75" s="40">
        <f t="shared" si="11"/>
        <v>0</v>
      </c>
    </row>
    <row r="76" spans="1:21" ht="15" customHeight="1" x14ac:dyDescent="0.2">
      <c r="A76" s="6" t="s">
        <v>119</v>
      </c>
      <c r="B76" s="59" t="s">
        <v>1</v>
      </c>
      <c r="C76" s="64">
        <f>C77</f>
        <v>0</v>
      </c>
      <c r="D76" s="37">
        <f>D77</f>
        <v>0</v>
      </c>
      <c r="E76" s="38">
        <f>E77</f>
        <v>0</v>
      </c>
      <c r="F76" s="38">
        <f>F77</f>
        <v>0</v>
      </c>
      <c r="G76" s="38">
        <f>G77</f>
        <v>0</v>
      </c>
      <c r="H76" s="64">
        <f t="shared" si="12"/>
        <v>0</v>
      </c>
      <c r="I76" s="38">
        <f>+NOVIEMBRE2021!K85</f>
        <v>0</v>
      </c>
      <c r="J76" s="38">
        <f>J77</f>
        <v>0</v>
      </c>
      <c r="K76" s="38">
        <f t="shared" si="13"/>
        <v>0</v>
      </c>
      <c r="L76" s="38">
        <f>+NOVIEMBRE2021!N85</f>
        <v>0</v>
      </c>
      <c r="M76" s="38">
        <f>M77</f>
        <v>0</v>
      </c>
      <c r="N76" s="38">
        <f t="shared" si="14"/>
        <v>0</v>
      </c>
      <c r="O76" s="38">
        <f>+NOVIEMBRE2021!Q85</f>
        <v>0</v>
      </c>
      <c r="P76" s="38">
        <f>P77</f>
        <v>0</v>
      </c>
      <c r="Q76" s="38">
        <f t="shared" si="15"/>
        <v>0</v>
      </c>
      <c r="R76" s="39">
        <f t="shared" si="10"/>
        <v>0</v>
      </c>
      <c r="S76" s="40">
        <f t="shared" si="11"/>
        <v>0</v>
      </c>
    </row>
    <row r="77" spans="1:21" ht="15" customHeight="1" x14ac:dyDescent="0.2">
      <c r="A77" s="6" t="s">
        <v>120</v>
      </c>
      <c r="B77" s="59" t="s">
        <v>47</v>
      </c>
      <c r="C77" s="64"/>
      <c r="D77" s="37"/>
      <c r="E77" s="38"/>
      <c r="F77" s="38"/>
      <c r="G77" s="38"/>
      <c r="H77" s="64">
        <f t="shared" si="12"/>
        <v>0</v>
      </c>
      <c r="I77" s="38">
        <f>+NOVIEMBRE2021!K86</f>
        <v>0</v>
      </c>
      <c r="J77" s="38"/>
      <c r="K77" s="38">
        <f t="shared" si="13"/>
        <v>0</v>
      </c>
      <c r="L77" s="38">
        <f>+NOVIEMBRE2021!N86</f>
        <v>0</v>
      </c>
      <c r="M77" s="38"/>
      <c r="N77" s="38">
        <f t="shared" si="14"/>
        <v>0</v>
      </c>
      <c r="O77" s="38">
        <f>+NOVIEMBRE2021!Q86</f>
        <v>0</v>
      </c>
      <c r="P77" s="38"/>
      <c r="Q77" s="38">
        <f t="shared" si="15"/>
        <v>0</v>
      </c>
      <c r="R77" s="39">
        <f t="shared" si="10"/>
        <v>0</v>
      </c>
      <c r="S77" s="40">
        <f t="shared" si="11"/>
        <v>0</v>
      </c>
    </row>
    <row r="78" spans="1:21" s="33" customFormat="1" ht="15" customHeight="1" x14ac:dyDescent="0.2">
      <c r="A78" s="5" t="s">
        <v>121</v>
      </c>
      <c r="B78" s="58" t="s">
        <v>49</v>
      </c>
      <c r="C78" s="65">
        <f>SUM(C79:C81)</f>
        <v>463716000</v>
      </c>
      <c r="D78" s="34">
        <f>SUM(D79:D81)</f>
        <v>385084985.75999999</v>
      </c>
      <c r="E78" s="29">
        <f>SUM(E79:E81)</f>
        <v>25604000</v>
      </c>
      <c r="F78" s="29">
        <f>SUM(F79:F81)</f>
        <v>0</v>
      </c>
      <c r="G78" s="29">
        <f>SUM(G79:G81)</f>
        <v>40817550</v>
      </c>
      <c r="H78" s="65">
        <f t="shared" si="12"/>
        <v>833587435.75999999</v>
      </c>
      <c r="I78" s="29">
        <f>+NOVIEMBRE2021!K87</f>
        <v>819774346</v>
      </c>
      <c r="J78" s="29">
        <f>SUM(J79:J81)</f>
        <v>301260</v>
      </c>
      <c r="K78" s="29">
        <f t="shared" si="13"/>
        <v>820075606</v>
      </c>
      <c r="L78" s="29">
        <f>+NOVIEMBRE2021!N87</f>
        <v>685865176</v>
      </c>
      <c r="M78" s="29">
        <f>SUM(M79:M81)</f>
        <v>134210430</v>
      </c>
      <c r="N78" s="29">
        <f t="shared" si="14"/>
        <v>820075606</v>
      </c>
      <c r="O78" s="29">
        <f>+NOVIEMBRE2021!Q87</f>
        <v>681715176</v>
      </c>
      <c r="P78" s="29">
        <f>SUM(P79:P81)</f>
        <v>126150986</v>
      </c>
      <c r="Q78" s="29">
        <f t="shared" si="15"/>
        <v>807866162</v>
      </c>
      <c r="R78" s="35">
        <f t="shared" si="10"/>
        <v>13511829.75999999</v>
      </c>
      <c r="S78" s="36">
        <f t="shared" si="11"/>
        <v>12209444</v>
      </c>
      <c r="T78" s="70"/>
      <c r="U78" s="70"/>
    </row>
    <row r="79" spans="1:21" ht="15" customHeight="1" x14ac:dyDescent="0.2">
      <c r="A79" s="6" t="s">
        <v>122</v>
      </c>
      <c r="B79" s="59" t="s">
        <v>51</v>
      </c>
      <c r="C79" s="64"/>
      <c r="D79" s="37"/>
      <c r="E79" s="38"/>
      <c r="F79" s="38"/>
      <c r="G79" s="38"/>
      <c r="H79" s="64">
        <f t="shared" si="12"/>
        <v>0</v>
      </c>
      <c r="I79" s="38">
        <f>+NOVIEMBRE2021!K88</f>
        <v>0</v>
      </c>
      <c r="J79" s="38"/>
      <c r="K79" s="38">
        <f t="shared" si="13"/>
        <v>0</v>
      </c>
      <c r="L79" s="38">
        <f>+NOVIEMBRE2021!N88</f>
        <v>0</v>
      </c>
      <c r="M79" s="38"/>
      <c r="N79" s="38">
        <f t="shared" si="14"/>
        <v>0</v>
      </c>
      <c r="O79" s="38">
        <f>+NOVIEMBRE2021!Q88</f>
        <v>0</v>
      </c>
      <c r="P79" s="38"/>
      <c r="Q79" s="38">
        <f t="shared" si="15"/>
        <v>0</v>
      </c>
      <c r="R79" s="39">
        <f t="shared" si="10"/>
        <v>0</v>
      </c>
      <c r="S79" s="40">
        <f t="shared" si="11"/>
        <v>0</v>
      </c>
    </row>
    <row r="80" spans="1:21" ht="15" customHeight="1" x14ac:dyDescent="0.2">
      <c r="A80" s="6" t="s">
        <v>123</v>
      </c>
      <c r="B80" s="59" t="s">
        <v>53</v>
      </c>
      <c r="C80" s="64">
        <v>199716000</v>
      </c>
      <c r="D80" s="37">
        <f>17313724.76+56930261+54111000+56730000</f>
        <v>185084985.75999999</v>
      </c>
      <c r="E80" s="38">
        <v>25604000</v>
      </c>
      <c r="F80" s="38"/>
      <c r="G80" s="38">
        <f>5000000+17024000+15653550</f>
        <v>37677550</v>
      </c>
      <c r="H80" s="64">
        <f t="shared" si="12"/>
        <v>372727435.75999999</v>
      </c>
      <c r="I80" s="38">
        <f>+NOVIEMBRE2021!K89</f>
        <v>362109346</v>
      </c>
      <c r="J80" s="38">
        <v>2067000</v>
      </c>
      <c r="K80" s="38">
        <f t="shared" si="13"/>
        <v>364176346</v>
      </c>
      <c r="L80" s="38">
        <f>+NOVIEMBRE2021!N89</f>
        <v>313300376</v>
      </c>
      <c r="M80" s="38">
        <f>47116526+3759444</f>
        <v>50875970</v>
      </c>
      <c r="N80" s="38">
        <f t="shared" si="14"/>
        <v>364176346</v>
      </c>
      <c r="O80" s="38">
        <f>+NOVIEMBRE2021!Q89</f>
        <v>310850376</v>
      </c>
      <c r="P80" s="38">
        <v>47116526</v>
      </c>
      <c r="Q80" s="38">
        <f t="shared" si="15"/>
        <v>357966902</v>
      </c>
      <c r="R80" s="39">
        <f t="shared" si="10"/>
        <v>8551089.7599999905</v>
      </c>
      <c r="S80" s="40">
        <f t="shared" si="11"/>
        <v>6209444</v>
      </c>
      <c r="U80" s="53">
        <f>+K80-N80</f>
        <v>0</v>
      </c>
    </row>
    <row r="81" spans="1:21" ht="15" customHeight="1" x14ac:dyDescent="0.2">
      <c r="A81" s="6" t="s">
        <v>124</v>
      </c>
      <c r="B81" s="59" t="s">
        <v>55</v>
      </c>
      <c r="C81" s="64">
        <v>264000000</v>
      </c>
      <c r="D81" s="37">
        <f>10000000+50000000+90000000+50000000</f>
        <v>200000000</v>
      </c>
      <c r="E81" s="38"/>
      <c r="F81" s="38"/>
      <c r="G81" s="38">
        <v>3140000</v>
      </c>
      <c r="H81" s="64">
        <f t="shared" si="12"/>
        <v>460860000</v>
      </c>
      <c r="I81" s="38">
        <f>+NOVIEMBRE2021!K90</f>
        <v>457665000</v>
      </c>
      <c r="J81" s="38">
        <v>-1765740</v>
      </c>
      <c r="K81" s="38">
        <f t="shared" si="13"/>
        <v>455899260</v>
      </c>
      <c r="L81" s="38">
        <f>+NOVIEMBRE2021!N90</f>
        <v>372564800</v>
      </c>
      <c r="M81" s="38">
        <f>79034460+4300000</f>
        <v>83334460</v>
      </c>
      <c r="N81" s="38">
        <f t="shared" si="14"/>
        <v>455899260</v>
      </c>
      <c r="O81" s="38">
        <f>+NOVIEMBRE2021!Q90</f>
        <v>370864800</v>
      </c>
      <c r="P81" s="38">
        <v>79034460</v>
      </c>
      <c r="Q81" s="38">
        <f t="shared" si="15"/>
        <v>449899260</v>
      </c>
      <c r="R81" s="39">
        <f t="shared" si="10"/>
        <v>4960740</v>
      </c>
      <c r="S81" s="40">
        <f t="shared" si="11"/>
        <v>6000000</v>
      </c>
      <c r="U81" s="53">
        <f>+K81-N81</f>
        <v>0</v>
      </c>
    </row>
    <row r="82" spans="1:21" s="33" customFormat="1" ht="15" customHeight="1" x14ac:dyDescent="0.2">
      <c r="A82" s="5" t="s">
        <v>125</v>
      </c>
      <c r="B82" s="58" t="s">
        <v>57</v>
      </c>
      <c r="C82" s="65">
        <f>+C83+C89</f>
        <v>10686308</v>
      </c>
      <c r="D82" s="34">
        <f>+D83+D89</f>
        <v>0</v>
      </c>
      <c r="E82" s="29">
        <f>+E83+E89</f>
        <v>0</v>
      </c>
      <c r="F82" s="29">
        <f>+F83+F89</f>
        <v>0</v>
      </c>
      <c r="G82" s="29">
        <f>+G83+G89</f>
        <v>3941962</v>
      </c>
      <c r="H82" s="65">
        <f t="shared" si="12"/>
        <v>6744346</v>
      </c>
      <c r="I82" s="29">
        <f>+NOVIEMBRE2021!K91</f>
        <v>5749421</v>
      </c>
      <c r="J82" s="29">
        <f>+J83+J89</f>
        <v>440930</v>
      </c>
      <c r="K82" s="29">
        <f t="shared" si="13"/>
        <v>6190351</v>
      </c>
      <c r="L82" s="29">
        <f>+NOVIEMBRE2021!N91</f>
        <v>5749421</v>
      </c>
      <c r="M82" s="29">
        <f>+M83+M89</f>
        <v>440930</v>
      </c>
      <c r="N82" s="29">
        <f t="shared" si="14"/>
        <v>6190351</v>
      </c>
      <c r="O82" s="29">
        <f>+NOVIEMBRE2021!Q91</f>
        <v>5308491</v>
      </c>
      <c r="P82" s="29">
        <f>+P83+P89</f>
        <v>881860</v>
      </c>
      <c r="Q82" s="29">
        <f t="shared" si="15"/>
        <v>6190351</v>
      </c>
      <c r="R82" s="35">
        <f t="shared" si="10"/>
        <v>553995</v>
      </c>
      <c r="S82" s="36">
        <f t="shared" si="11"/>
        <v>0</v>
      </c>
      <c r="T82" s="70"/>
      <c r="U82" s="70"/>
    </row>
    <row r="83" spans="1:21" ht="38.25" customHeight="1" x14ac:dyDescent="0.2">
      <c r="A83" s="6" t="s">
        <v>126</v>
      </c>
      <c r="B83" s="60" t="s">
        <v>59</v>
      </c>
      <c r="C83" s="64">
        <f>SUM(C84:C88)</f>
        <v>0</v>
      </c>
      <c r="D83" s="37">
        <f>SUM(D84:D88)</f>
        <v>0</v>
      </c>
      <c r="E83" s="38">
        <f>SUM(E84:E88)</f>
        <v>0</v>
      </c>
      <c r="F83" s="38">
        <f>SUM(F84:F88)</f>
        <v>0</v>
      </c>
      <c r="G83" s="38">
        <f>SUM(G84:G88)</f>
        <v>0</v>
      </c>
      <c r="H83" s="64">
        <f t="shared" si="12"/>
        <v>0</v>
      </c>
      <c r="I83" s="38">
        <f>+NOVIEMBRE2021!K92</f>
        <v>0</v>
      </c>
      <c r="J83" s="38">
        <f>SUM(J84:J88)</f>
        <v>0</v>
      </c>
      <c r="K83" s="38">
        <f t="shared" si="13"/>
        <v>0</v>
      </c>
      <c r="L83" s="38">
        <f>+NOVIEMBRE2021!N92</f>
        <v>0</v>
      </c>
      <c r="M83" s="38">
        <f>SUM(M84:M88)</f>
        <v>0</v>
      </c>
      <c r="N83" s="38">
        <f t="shared" si="14"/>
        <v>0</v>
      </c>
      <c r="O83" s="38">
        <f>+NOVIEMBRE2021!Q92</f>
        <v>0</v>
      </c>
      <c r="P83" s="38">
        <f>SUM(P84:P88)</f>
        <v>0</v>
      </c>
      <c r="Q83" s="38">
        <f t="shared" si="15"/>
        <v>0</v>
      </c>
      <c r="R83" s="39">
        <f t="shared" si="10"/>
        <v>0</v>
      </c>
      <c r="S83" s="40">
        <f t="shared" si="11"/>
        <v>0</v>
      </c>
    </row>
    <row r="84" spans="1:21" ht="15" customHeight="1" x14ac:dyDescent="0.2">
      <c r="A84" s="6" t="s">
        <v>127</v>
      </c>
      <c r="B84" s="59" t="s">
        <v>128</v>
      </c>
      <c r="C84" s="64"/>
      <c r="D84" s="37"/>
      <c r="E84" s="38"/>
      <c r="F84" s="38"/>
      <c r="G84" s="38"/>
      <c r="H84" s="64">
        <f t="shared" si="12"/>
        <v>0</v>
      </c>
      <c r="I84" s="38">
        <f>+NOVIEMBRE2021!K93</f>
        <v>0</v>
      </c>
      <c r="J84" s="38"/>
      <c r="K84" s="38">
        <f t="shared" si="13"/>
        <v>0</v>
      </c>
      <c r="L84" s="38">
        <f>+NOVIEMBRE2021!N93</f>
        <v>0</v>
      </c>
      <c r="M84" s="38"/>
      <c r="N84" s="38">
        <f t="shared" si="14"/>
        <v>0</v>
      </c>
      <c r="O84" s="38">
        <f>+NOVIEMBRE2021!Q93</f>
        <v>0</v>
      </c>
      <c r="P84" s="38"/>
      <c r="Q84" s="38">
        <f t="shared" si="15"/>
        <v>0</v>
      </c>
      <c r="R84" s="39">
        <f t="shared" si="10"/>
        <v>0</v>
      </c>
      <c r="S84" s="40">
        <f t="shared" si="11"/>
        <v>0</v>
      </c>
    </row>
    <row r="85" spans="1:21" ht="15" customHeight="1" x14ac:dyDescent="0.2">
      <c r="A85" s="6" t="s">
        <v>129</v>
      </c>
      <c r="B85" s="59" t="s">
        <v>130</v>
      </c>
      <c r="C85" s="64"/>
      <c r="D85" s="37"/>
      <c r="E85" s="38"/>
      <c r="F85" s="38"/>
      <c r="G85" s="38"/>
      <c r="H85" s="64">
        <f t="shared" si="12"/>
        <v>0</v>
      </c>
      <c r="I85" s="38">
        <f>+NOVIEMBRE2021!K94</f>
        <v>0</v>
      </c>
      <c r="J85" s="38"/>
      <c r="K85" s="38">
        <f t="shared" si="13"/>
        <v>0</v>
      </c>
      <c r="L85" s="38">
        <f>+NOVIEMBRE2021!N94</f>
        <v>0</v>
      </c>
      <c r="M85" s="38"/>
      <c r="N85" s="38">
        <f t="shared" si="14"/>
        <v>0</v>
      </c>
      <c r="O85" s="38">
        <f>+NOVIEMBRE2021!Q94</f>
        <v>0</v>
      </c>
      <c r="P85" s="38"/>
      <c r="Q85" s="38">
        <f t="shared" si="15"/>
        <v>0</v>
      </c>
      <c r="R85" s="39">
        <f t="shared" si="10"/>
        <v>0</v>
      </c>
      <c r="S85" s="40">
        <f t="shared" si="11"/>
        <v>0</v>
      </c>
    </row>
    <row r="86" spans="1:21" ht="15" customHeight="1" x14ac:dyDescent="0.2">
      <c r="A86" s="6" t="s">
        <v>131</v>
      </c>
      <c r="B86" s="59" t="s">
        <v>132</v>
      </c>
      <c r="C86" s="64"/>
      <c r="D86" s="37"/>
      <c r="E86" s="38"/>
      <c r="F86" s="38"/>
      <c r="G86" s="38"/>
      <c r="H86" s="64">
        <f>+C86+D86+E86-F86-G86</f>
        <v>0</v>
      </c>
      <c r="I86" s="38">
        <f>+NOVIEMBRE2021!K95</f>
        <v>0</v>
      </c>
      <c r="J86" s="38"/>
      <c r="K86" s="38">
        <f t="shared" si="13"/>
        <v>0</v>
      </c>
      <c r="L86" s="38">
        <f>+NOVIEMBRE2021!N95</f>
        <v>0</v>
      </c>
      <c r="M86" s="38"/>
      <c r="N86" s="38">
        <f t="shared" si="14"/>
        <v>0</v>
      </c>
      <c r="O86" s="38">
        <f>+NOVIEMBRE2021!Q95</f>
        <v>0</v>
      </c>
      <c r="P86" s="38"/>
      <c r="Q86" s="38">
        <f t="shared" si="15"/>
        <v>0</v>
      </c>
      <c r="R86" s="39">
        <f t="shared" si="10"/>
        <v>0</v>
      </c>
      <c r="S86" s="40">
        <f t="shared" si="11"/>
        <v>0</v>
      </c>
    </row>
    <row r="87" spans="1:21" ht="15" customHeight="1" x14ac:dyDescent="0.2">
      <c r="A87" s="6" t="s">
        <v>133</v>
      </c>
      <c r="B87" s="59" t="s">
        <v>134</v>
      </c>
      <c r="C87" s="64"/>
      <c r="D87" s="37"/>
      <c r="E87" s="38"/>
      <c r="F87" s="38"/>
      <c r="G87" s="38"/>
      <c r="H87" s="64">
        <f t="shared" si="12"/>
        <v>0</v>
      </c>
      <c r="I87" s="38">
        <f>+NOVIEMBRE2021!K96</f>
        <v>0</v>
      </c>
      <c r="J87" s="38"/>
      <c r="K87" s="38">
        <f t="shared" si="13"/>
        <v>0</v>
      </c>
      <c r="L87" s="38">
        <f>+NOVIEMBRE2021!N96</f>
        <v>0</v>
      </c>
      <c r="M87" s="38"/>
      <c r="N87" s="38">
        <f t="shared" si="14"/>
        <v>0</v>
      </c>
      <c r="O87" s="38">
        <f>+NOVIEMBRE2021!Q96</f>
        <v>0</v>
      </c>
      <c r="P87" s="38"/>
      <c r="Q87" s="38">
        <f t="shared" si="15"/>
        <v>0</v>
      </c>
      <c r="R87" s="39">
        <f t="shared" si="10"/>
        <v>0</v>
      </c>
      <c r="S87" s="40">
        <f t="shared" si="11"/>
        <v>0</v>
      </c>
    </row>
    <row r="88" spans="1:21" ht="15" customHeight="1" x14ac:dyDescent="0.2">
      <c r="A88" s="6" t="s">
        <v>135</v>
      </c>
      <c r="B88" s="59" t="s">
        <v>136</v>
      </c>
      <c r="C88" s="64"/>
      <c r="D88" s="37"/>
      <c r="E88" s="38"/>
      <c r="F88" s="38"/>
      <c r="G88" s="38"/>
      <c r="H88" s="64">
        <f t="shared" si="12"/>
        <v>0</v>
      </c>
      <c r="I88" s="38">
        <f>+NOVIEMBRE2021!K97</f>
        <v>0</v>
      </c>
      <c r="J88" s="38"/>
      <c r="K88" s="38">
        <f t="shared" si="13"/>
        <v>0</v>
      </c>
      <c r="L88" s="38">
        <f>+NOVIEMBRE2021!N97</f>
        <v>0</v>
      </c>
      <c r="M88" s="38"/>
      <c r="N88" s="38">
        <f t="shared" si="14"/>
        <v>0</v>
      </c>
      <c r="O88" s="38">
        <f>+NOVIEMBRE2021!Q97</f>
        <v>0</v>
      </c>
      <c r="P88" s="38"/>
      <c r="Q88" s="38">
        <f t="shared" si="15"/>
        <v>0</v>
      </c>
      <c r="R88" s="39">
        <f t="shared" si="10"/>
        <v>0</v>
      </c>
      <c r="S88" s="40">
        <f t="shared" si="11"/>
        <v>0</v>
      </c>
    </row>
    <row r="89" spans="1:21" ht="20.25" customHeight="1" x14ac:dyDescent="0.2">
      <c r="A89" s="6" t="s">
        <v>137</v>
      </c>
      <c r="B89" s="61" t="s">
        <v>69</v>
      </c>
      <c r="C89" s="64">
        <f>SUM(C90:C95)</f>
        <v>10686308</v>
      </c>
      <c r="D89" s="37">
        <f>SUM(D90:D95)</f>
        <v>0</v>
      </c>
      <c r="E89" s="37">
        <f t="shared" ref="E89:G89" si="16">SUM(E90:E95)</f>
        <v>0</v>
      </c>
      <c r="F89" s="37">
        <f t="shared" si="16"/>
        <v>0</v>
      </c>
      <c r="G89" s="37">
        <f t="shared" si="16"/>
        <v>3941962</v>
      </c>
      <c r="H89" s="64">
        <f t="shared" si="12"/>
        <v>6744346</v>
      </c>
      <c r="I89" s="38">
        <f>+NOVIEMBRE2021!K98</f>
        <v>5749421</v>
      </c>
      <c r="J89" s="37">
        <f>SUM(J90:J95)</f>
        <v>440930</v>
      </c>
      <c r="K89" s="38">
        <f t="shared" si="13"/>
        <v>6190351</v>
      </c>
      <c r="L89" s="38">
        <f>+NOVIEMBRE2021!N98</f>
        <v>5749421</v>
      </c>
      <c r="M89" s="37">
        <f>SUM(M90:M95)</f>
        <v>440930</v>
      </c>
      <c r="N89" s="38">
        <f t="shared" si="14"/>
        <v>6190351</v>
      </c>
      <c r="O89" s="38">
        <f>+NOVIEMBRE2021!Q98</f>
        <v>5308491</v>
      </c>
      <c r="P89" s="37">
        <f>SUM(P90:P95)</f>
        <v>881860</v>
      </c>
      <c r="Q89" s="38">
        <f t="shared" si="15"/>
        <v>6190351</v>
      </c>
      <c r="R89" s="39">
        <f t="shared" si="10"/>
        <v>553995</v>
      </c>
      <c r="S89" s="40">
        <f t="shared" si="11"/>
        <v>0</v>
      </c>
    </row>
    <row r="90" spans="1:21" ht="15" customHeight="1" x14ac:dyDescent="0.2">
      <c r="A90" s="6" t="s">
        <v>138</v>
      </c>
      <c r="B90" s="59" t="s">
        <v>128</v>
      </c>
      <c r="C90" s="64">
        <v>4834560</v>
      </c>
      <c r="D90" s="37"/>
      <c r="E90" s="38"/>
      <c r="F90" s="38"/>
      <c r="G90" s="38">
        <v>1030500</v>
      </c>
      <c r="H90" s="64">
        <f t="shared" si="12"/>
        <v>3804060</v>
      </c>
      <c r="I90" s="38">
        <f>+NOVIEMBRE2021!K99</f>
        <v>3504230</v>
      </c>
      <c r="J90" s="38">
        <v>299830</v>
      </c>
      <c r="K90" s="38">
        <f t="shared" si="13"/>
        <v>3804060</v>
      </c>
      <c r="L90" s="38">
        <f>+NOVIEMBRE2021!N99</f>
        <v>3504230</v>
      </c>
      <c r="M90" s="38">
        <v>299830</v>
      </c>
      <c r="N90" s="38">
        <f t="shared" si="14"/>
        <v>3804060</v>
      </c>
      <c r="O90" s="38">
        <f>+NOVIEMBRE2021!Q99</f>
        <v>3204400</v>
      </c>
      <c r="P90" s="38">
        <v>599660</v>
      </c>
      <c r="Q90" s="38">
        <f t="shared" si="15"/>
        <v>3804060</v>
      </c>
      <c r="R90" s="39">
        <f t="shared" si="10"/>
        <v>0</v>
      </c>
      <c r="S90" s="40">
        <f t="shared" si="11"/>
        <v>0</v>
      </c>
    </row>
    <row r="91" spans="1:21" ht="15" customHeight="1" x14ac:dyDescent="0.2">
      <c r="A91" s="6" t="s">
        <v>139</v>
      </c>
      <c r="B91" s="59" t="s">
        <v>130</v>
      </c>
      <c r="C91" s="64">
        <v>1745400</v>
      </c>
      <c r="D91" s="37"/>
      <c r="E91" s="38"/>
      <c r="F91" s="38"/>
      <c r="G91" s="38">
        <v>1454500</v>
      </c>
      <c r="H91" s="64">
        <f t="shared" si="12"/>
        <v>290900</v>
      </c>
      <c r="I91" s="38">
        <f>+NOVIEMBRE2021!K100</f>
        <v>290900</v>
      </c>
      <c r="J91" s="38"/>
      <c r="K91" s="38">
        <f t="shared" si="13"/>
        <v>290900</v>
      </c>
      <c r="L91" s="38">
        <f>+NOVIEMBRE2021!N100</f>
        <v>290900</v>
      </c>
      <c r="M91" s="38"/>
      <c r="N91" s="38">
        <f t="shared" si="14"/>
        <v>290900</v>
      </c>
      <c r="O91" s="38">
        <f>+NOVIEMBRE2021!Q100</f>
        <v>290900</v>
      </c>
      <c r="P91" s="38"/>
      <c r="Q91" s="38">
        <f t="shared" si="15"/>
        <v>290900</v>
      </c>
      <c r="R91" s="39">
        <f t="shared" si="10"/>
        <v>0</v>
      </c>
      <c r="S91" s="40">
        <f t="shared" si="11"/>
        <v>0</v>
      </c>
    </row>
    <row r="92" spans="1:21" ht="15" customHeight="1" x14ac:dyDescent="0.2">
      <c r="A92" s="6" t="s">
        <v>140</v>
      </c>
      <c r="B92" s="59" t="s">
        <v>132</v>
      </c>
      <c r="C92" s="64">
        <v>1634954</v>
      </c>
      <c r="D92" s="37"/>
      <c r="E92" s="38"/>
      <c r="F92" s="38"/>
      <c r="G92" s="38">
        <v>1362462</v>
      </c>
      <c r="H92" s="64">
        <f t="shared" si="12"/>
        <v>272492</v>
      </c>
      <c r="I92" s="38">
        <f>+NOVIEMBRE2021!K101</f>
        <v>272492</v>
      </c>
      <c r="J92" s="38"/>
      <c r="K92" s="38">
        <f t="shared" si="13"/>
        <v>272492</v>
      </c>
      <c r="L92" s="38">
        <f>+NOVIEMBRE2021!N101</f>
        <v>272492</v>
      </c>
      <c r="M92" s="38"/>
      <c r="N92" s="38">
        <f t="shared" si="14"/>
        <v>272492</v>
      </c>
      <c r="O92" s="38">
        <f>+NOVIEMBRE2021!Q101</f>
        <v>272492</v>
      </c>
      <c r="P92" s="38"/>
      <c r="Q92" s="38">
        <f t="shared" si="15"/>
        <v>272492</v>
      </c>
      <c r="R92" s="39">
        <f t="shared" si="10"/>
        <v>0</v>
      </c>
      <c r="S92" s="40">
        <f t="shared" si="11"/>
        <v>0</v>
      </c>
    </row>
    <row r="93" spans="1:21" ht="15" customHeight="1" x14ac:dyDescent="0.2">
      <c r="A93" s="6" t="s">
        <v>141</v>
      </c>
      <c r="B93" s="59" t="s">
        <v>134</v>
      </c>
      <c r="C93" s="64"/>
      <c r="D93" s="37"/>
      <c r="E93" s="38"/>
      <c r="F93" s="38"/>
      <c r="G93" s="38"/>
      <c r="H93" s="64">
        <f t="shared" si="12"/>
        <v>0</v>
      </c>
      <c r="I93" s="38">
        <f>+NOVIEMBRE2021!K102</f>
        <v>0</v>
      </c>
      <c r="J93" s="38"/>
      <c r="K93" s="38">
        <f t="shared" si="13"/>
        <v>0</v>
      </c>
      <c r="L93" s="38">
        <f>+NOVIEMBRE2021!N102</f>
        <v>0</v>
      </c>
      <c r="M93" s="38"/>
      <c r="N93" s="38">
        <f t="shared" si="14"/>
        <v>0</v>
      </c>
      <c r="O93" s="38">
        <f>+NOVIEMBRE2021!Q102</f>
        <v>0</v>
      </c>
      <c r="P93" s="38"/>
      <c r="Q93" s="38">
        <f t="shared" si="15"/>
        <v>0</v>
      </c>
      <c r="R93" s="39">
        <f t="shared" si="10"/>
        <v>0</v>
      </c>
      <c r="S93" s="40">
        <f t="shared" si="11"/>
        <v>0</v>
      </c>
    </row>
    <row r="94" spans="1:21" ht="15" customHeight="1" x14ac:dyDescent="0.2">
      <c r="A94" s="6" t="s">
        <v>142</v>
      </c>
      <c r="B94" s="59" t="s">
        <v>136</v>
      </c>
      <c r="C94" s="64">
        <v>2275200</v>
      </c>
      <c r="D94" s="37"/>
      <c r="E94" s="38"/>
      <c r="F94" s="38"/>
      <c r="G94" s="38">
        <v>94500</v>
      </c>
      <c r="H94" s="64">
        <f t="shared" si="12"/>
        <v>2180700</v>
      </c>
      <c r="I94" s="38">
        <f>+NOVIEMBRE2021!K103</f>
        <v>1649100</v>
      </c>
      <c r="J94" s="38">
        <v>141100</v>
      </c>
      <c r="K94" s="38">
        <f t="shared" si="13"/>
        <v>1790200</v>
      </c>
      <c r="L94" s="38">
        <f>+NOVIEMBRE2021!N103</f>
        <v>1649100</v>
      </c>
      <c r="M94" s="38">
        <v>141100</v>
      </c>
      <c r="N94" s="38">
        <f t="shared" si="14"/>
        <v>1790200</v>
      </c>
      <c r="O94" s="38">
        <f>+NOVIEMBRE2021!Q103</f>
        <v>1508000</v>
      </c>
      <c r="P94" s="38">
        <v>282200</v>
      </c>
      <c r="Q94" s="38">
        <f t="shared" si="15"/>
        <v>1790200</v>
      </c>
      <c r="R94" s="39">
        <f t="shared" si="10"/>
        <v>390500</v>
      </c>
      <c r="S94" s="40">
        <f t="shared" si="11"/>
        <v>0</v>
      </c>
    </row>
    <row r="95" spans="1:21" ht="15" customHeight="1" x14ac:dyDescent="0.2">
      <c r="A95" s="6" t="s">
        <v>386</v>
      </c>
      <c r="B95" s="59" t="s">
        <v>385</v>
      </c>
      <c r="C95" s="64">
        <v>196194</v>
      </c>
      <c r="D95" s="37"/>
      <c r="E95" s="38"/>
      <c r="F95" s="38"/>
      <c r="G95" s="38"/>
      <c r="H95" s="64">
        <f t="shared" si="12"/>
        <v>196194</v>
      </c>
      <c r="I95" s="38">
        <f>+NOVIEMBRE2021!K104</f>
        <v>32699</v>
      </c>
      <c r="J95" s="38"/>
      <c r="K95" s="38">
        <f t="shared" si="13"/>
        <v>32699</v>
      </c>
      <c r="L95" s="38">
        <f>+NOVIEMBRE2021!N104</f>
        <v>32699</v>
      </c>
      <c r="M95" s="38"/>
      <c r="N95" s="38">
        <f t="shared" si="14"/>
        <v>32699</v>
      </c>
      <c r="O95" s="38">
        <f>+NOVIEMBRE2021!Q104</f>
        <v>32699</v>
      </c>
      <c r="P95" s="38"/>
      <c r="Q95" s="38">
        <f t="shared" si="15"/>
        <v>32699</v>
      </c>
      <c r="R95" s="39">
        <f t="shared" si="10"/>
        <v>163495</v>
      </c>
      <c r="S95" s="40">
        <f t="shared" si="11"/>
        <v>0</v>
      </c>
    </row>
    <row r="96" spans="1:21" s="33" customFormat="1" ht="15" customHeight="1" x14ac:dyDescent="0.2">
      <c r="A96" s="5" t="s">
        <v>143</v>
      </c>
      <c r="B96" s="58" t="s">
        <v>78</v>
      </c>
      <c r="C96" s="65">
        <f>+C97+C102</f>
        <v>13769717</v>
      </c>
      <c r="D96" s="34">
        <f>+D97+D102</f>
        <v>0</v>
      </c>
      <c r="E96" s="29">
        <f>+E97+E102</f>
        <v>2169868</v>
      </c>
      <c r="F96" s="29">
        <f>+F97+F102</f>
        <v>0</v>
      </c>
      <c r="G96" s="29">
        <f>+G97+G102</f>
        <v>1107800</v>
      </c>
      <c r="H96" s="65">
        <f t="shared" si="12"/>
        <v>14831785</v>
      </c>
      <c r="I96" s="29">
        <f>+NOVIEMBRE2021!K105</f>
        <v>11017956</v>
      </c>
      <c r="J96" s="29">
        <f>+J97+J102</f>
        <v>1790119</v>
      </c>
      <c r="K96" s="29">
        <f t="shared" si="13"/>
        <v>12808075</v>
      </c>
      <c r="L96" s="29">
        <f>+NOVIEMBRE2021!N105</f>
        <v>11017956</v>
      </c>
      <c r="M96" s="29">
        <f>+M97+M102</f>
        <v>1790119</v>
      </c>
      <c r="N96" s="29">
        <f t="shared" si="14"/>
        <v>12808075</v>
      </c>
      <c r="O96" s="29">
        <f>+NOVIEMBRE2021!Q105</f>
        <v>7460149</v>
      </c>
      <c r="P96" s="29">
        <f>+P97+P102</f>
        <v>1371460</v>
      </c>
      <c r="Q96" s="29">
        <f t="shared" si="15"/>
        <v>8831609</v>
      </c>
      <c r="R96" s="35">
        <f t="shared" si="10"/>
        <v>2023710</v>
      </c>
      <c r="S96" s="36">
        <f t="shared" si="11"/>
        <v>3976466</v>
      </c>
      <c r="T96" s="70"/>
      <c r="U96" s="70"/>
    </row>
    <row r="97" spans="1:21" ht="39.75" customHeight="1" x14ac:dyDescent="0.2">
      <c r="A97" s="6" t="s">
        <v>144</v>
      </c>
      <c r="B97" s="60" t="s">
        <v>80</v>
      </c>
      <c r="C97" s="64">
        <f>SUM(C98:C101)</f>
        <v>0</v>
      </c>
      <c r="D97" s="37">
        <f>SUM(D98:D101)</f>
        <v>0</v>
      </c>
      <c r="E97" s="38">
        <f>SUM(E98:E101)</f>
        <v>0</v>
      </c>
      <c r="F97" s="38">
        <f>SUM(F98:F101)</f>
        <v>0</v>
      </c>
      <c r="G97" s="38">
        <f>SUM(G98:G101)</f>
        <v>0</v>
      </c>
      <c r="H97" s="64">
        <f t="shared" si="12"/>
        <v>0</v>
      </c>
      <c r="I97" s="38">
        <f>+NOVIEMBRE2021!K106</f>
        <v>0</v>
      </c>
      <c r="J97" s="38">
        <f>SUM(J98:J101)</f>
        <v>0</v>
      </c>
      <c r="K97" s="38">
        <f t="shared" si="13"/>
        <v>0</v>
      </c>
      <c r="L97" s="38">
        <f>+NOVIEMBRE2021!N106</f>
        <v>0</v>
      </c>
      <c r="M97" s="38">
        <f>SUM(M98:M101)</f>
        <v>0</v>
      </c>
      <c r="N97" s="38">
        <f t="shared" si="14"/>
        <v>0</v>
      </c>
      <c r="O97" s="38">
        <f>+NOVIEMBRE2021!Q106</f>
        <v>0</v>
      </c>
      <c r="P97" s="38">
        <f>SUM(P98:P101)</f>
        <v>0</v>
      </c>
      <c r="Q97" s="38">
        <f t="shared" si="15"/>
        <v>0</v>
      </c>
      <c r="R97" s="39">
        <f t="shared" si="10"/>
        <v>0</v>
      </c>
      <c r="S97" s="40">
        <f t="shared" si="11"/>
        <v>0</v>
      </c>
    </row>
    <row r="98" spans="1:21" ht="15" customHeight="1" x14ac:dyDescent="0.2">
      <c r="A98" s="6" t="s">
        <v>145</v>
      </c>
      <c r="B98" s="59" t="s">
        <v>128</v>
      </c>
      <c r="C98" s="64"/>
      <c r="D98" s="37"/>
      <c r="E98" s="38"/>
      <c r="F98" s="38"/>
      <c r="G98" s="38"/>
      <c r="H98" s="64">
        <f t="shared" si="12"/>
        <v>0</v>
      </c>
      <c r="I98" s="38">
        <f>+NOVIEMBRE2021!K107</f>
        <v>0</v>
      </c>
      <c r="J98" s="38"/>
      <c r="K98" s="38">
        <f t="shared" si="13"/>
        <v>0</v>
      </c>
      <c r="L98" s="38">
        <f>+NOVIEMBRE2021!N107</f>
        <v>0</v>
      </c>
      <c r="M98" s="38"/>
      <c r="N98" s="38">
        <f t="shared" si="14"/>
        <v>0</v>
      </c>
      <c r="O98" s="38">
        <f>+NOVIEMBRE2021!Q107</f>
        <v>0</v>
      </c>
      <c r="P98" s="38"/>
      <c r="Q98" s="38">
        <f t="shared" si="15"/>
        <v>0</v>
      </c>
      <c r="R98" s="39">
        <f t="shared" si="10"/>
        <v>0</v>
      </c>
      <c r="S98" s="40">
        <f t="shared" si="11"/>
        <v>0</v>
      </c>
    </row>
    <row r="99" spans="1:21" ht="15" customHeight="1" x14ac:dyDescent="0.2">
      <c r="A99" s="6" t="s">
        <v>146</v>
      </c>
      <c r="B99" s="59" t="s">
        <v>130</v>
      </c>
      <c r="C99" s="64"/>
      <c r="D99" s="37"/>
      <c r="E99" s="38"/>
      <c r="F99" s="38"/>
      <c r="G99" s="38"/>
      <c r="H99" s="64">
        <f t="shared" si="12"/>
        <v>0</v>
      </c>
      <c r="I99" s="38">
        <f>+NOVIEMBRE2021!K108</f>
        <v>0</v>
      </c>
      <c r="J99" s="38"/>
      <c r="K99" s="38">
        <f t="shared" si="13"/>
        <v>0</v>
      </c>
      <c r="L99" s="38">
        <f>+NOVIEMBRE2021!N108</f>
        <v>0</v>
      </c>
      <c r="M99" s="38"/>
      <c r="N99" s="38">
        <f t="shared" si="14"/>
        <v>0</v>
      </c>
      <c r="O99" s="38">
        <f>+NOVIEMBRE2021!Q108</f>
        <v>0</v>
      </c>
      <c r="P99" s="38"/>
      <c r="Q99" s="38">
        <f t="shared" si="15"/>
        <v>0</v>
      </c>
      <c r="R99" s="39">
        <f t="shared" si="10"/>
        <v>0</v>
      </c>
      <c r="S99" s="40">
        <f t="shared" si="11"/>
        <v>0</v>
      </c>
    </row>
    <row r="100" spans="1:21" ht="15" customHeight="1" x14ac:dyDescent="0.2">
      <c r="A100" s="6" t="s">
        <v>147</v>
      </c>
      <c r="B100" s="59" t="s">
        <v>132</v>
      </c>
      <c r="C100" s="64"/>
      <c r="D100" s="37"/>
      <c r="E100" s="38"/>
      <c r="F100" s="38"/>
      <c r="G100" s="38"/>
      <c r="H100" s="64">
        <f t="shared" si="12"/>
        <v>0</v>
      </c>
      <c r="I100" s="38">
        <f>+NOVIEMBRE2021!K109</f>
        <v>0</v>
      </c>
      <c r="J100" s="38"/>
      <c r="K100" s="38">
        <f t="shared" si="13"/>
        <v>0</v>
      </c>
      <c r="L100" s="38">
        <f>+NOVIEMBRE2021!N109</f>
        <v>0</v>
      </c>
      <c r="M100" s="38"/>
      <c r="N100" s="38">
        <f t="shared" si="14"/>
        <v>0</v>
      </c>
      <c r="O100" s="38">
        <f>+NOVIEMBRE2021!Q109</f>
        <v>0</v>
      </c>
      <c r="P100" s="38"/>
      <c r="Q100" s="38">
        <f t="shared" si="15"/>
        <v>0</v>
      </c>
      <c r="R100" s="39">
        <f t="shared" si="10"/>
        <v>0</v>
      </c>
      <c r="S100" s="40">
        <f t="shared" si="11"/>
        <v>0</v>
      </c>
    </row>
    <row r="101" spans="1:21" ht="15" customHeight="1" x14ac:dyDescent="0.2">
      <c r="A101" s="6" t="s">
        <v>148</v>
      </c>
      <c r="B101" s="59" t="s">
        <v>134</v>
      </c>
      <c r="C101" s="64"/>
      <c r="D101" s="37"/>
      <c r="E101" s="38"/>
      <c r="F101" s="38"/>
      <c r="G101" s="38"/>
      <c r="H101" s="64">
        <f t="shared" si="12"/>
        <v>0</v>
      </c>
      <c r="I101" s="38">
        <f>+NOVIEMBRE2021!K110</f>
        <v>0</v>
      </c>
      <c r="J101" s="38"/>
      <c r="K101" s="38">
        <f t="shared" si="13"/>
        <v>0</v>
      </c>
      <c r="L101" s="38">
        <f>+NOVIEMBRE2021!N110</f>
        <v>0</v>
      </c>
      <c r="M101" s="38"/>
      <c r="N101" s="38">
        <f t="shared" si="14"/>
        <v>0</v>
      </c>
      <c r="O101" s="38">
        <f>+NOVIEMBRE2021!Q110</f>
        <v>0</v>
      </c>
      <c r="P101" s="38"/>
      <c r="Q101" s="38">
        <f t="shared" si="15"/>
        <v>0</v>
      </c>
      <c r="R101" s="39">
        <f t="shared" si="10"/>
        <v>0</v>
      </c>
      <c r="S101" s="40">
        <f t="shared" si="11"/>
        <v>0</v>
      </c>
    </row>
    <row r="102" spans="1:21" ht="21" customHeight="1" x14ac:dyDescent="0.2">
      <c r="A102" s="6" t="s">
        <v>149</v>
      </c>
      <c r="B102" s="61" t="s">
        <v>86</v>
      </c>
      <c r="C102" s="64">
        <f>SUM(C103:C110)</f>
        <v>13769717</v>
      </c>
      <c r="D102" s="37">
        <f>SUM(D103:D110)</f>
        <v>0</v>
      </c>
      <c r="E102" s="38">
        <f>SUM(E103:E110)</f>
        <v>2169868</v>
      </c>
      <c r="F102" s="38">
        <f>SUM(F103:F110)</f>
        <v>0</v>
      </c>
      <c r="G102" s="38">
        <f>SUM(G103:G110)</f>
        <v>1107800</v>
      </c>
      <c r="H102" s="64">
        <f t="shared" si="12"/>
        <v>14831785</v>
      </c>
      <c r="I102" s="38">
        <f>+NOVIEMBRE2021!K111</f>
        <v>11017956</v>
      </c>
      <c r="J102" s="38">
        <f>SUM(J103:J110)</f>
        <v>1790119</v>
      </c>
      <c r="K102" s="38">
        <f t="shared" si="13"/>
        <v>12808075</v>
      </c>
      <c r="L102" s="38">
        <f>+NOVIEMBRE2021!N111</f>
        <v>11017956</v>
      </c>
      <c r="M102" s="38">
        <f>SUM(M103:M110)</f>
        <v>1790119</v>
      </c>
      <c r="N102" s="38">
        <f t="shared" si="14"/>
        <v>12808075</v>
      </c>
      <c r="O102" s="38">
        <f>+NOVIEMBRE2021!Q111</f>
        <v>7460149</v>
      </c>
      <c r="P102" s="38">
        <f>SUM(P103:P110)</f>
        <v>1371460</v>
      </c>
      <c r="Q102" s="38">
        <f t="shared" si="15"/>
        <v>8831609</v>
      </c>
      <c r="R102" s="39">
        <f t="shared" si="10"/>
        <v>2023710</v>
      </c>
      <c r="S102" s="40">
        <f t="shared" si="11"/>
        <v>3976466</v>
      </c>
      <c r="T102" s="53">
        <f>+S102-'[1]CARTERA  '!$I$57</f>
        <v>3976466</v>
      </c>
    </row>
    <row r="103" spans="1:21" ht="15" customHeight="1" x14ac:dyDescent="0.2">
      <c r="A103" s="6" t="s">
        <v>150</v>
      </c>
      <c r="B103" s="59" t="s">
        <v>128</v>
      </c>
      <c r="C103" s="64"/>
      <c r="D103" s="37"/>
      <c r="E103" s="38"/>
      <c r="F103" s="38"/>
      <c r="G103" s="38"/>
      <c r="H103" s="64">
        <f t="shared" si="12"/>
        <v>0</v>
      </c>
      <c r="I103" s="38">
        <f>+NOVIEMBRE2021!K112</f>
        <v>0</v>
      </c>
      <c r="J103" s="38"/>
      <c r="K103" s="38">
        <f t="shared" si="13"/>
        <v>0</v>
      </c>
      <c r="L103" s="38">
        <f>+NOVIEMBRE2021!N112</f>
        <v>0</v>
      </c>
      <c r="M103" s="38"/>
      <c r="N103" s="38">
        <f t="shared" si="14"/>
        <v>0</v>
      </c>
      <c r="O103" s="38">
        <f>+NOVIEMBRE2021!Q112</f>
        <v>0</v>
      </c>
      <c r="P103" s="38"/>
      <c r="Q103" s="38">
        <f t="shared" si="15"/>
        <v>0</v>
      </c>
      <c r="R103" s="39">
        <f t="shared" si="10"/>
        <v>0</v>
      </c>
      <c r="S103" s="40">
        <f t="shared" si="11"/>
        <v>0</v>
      </c>
    </row>
    <row r="104" spans="1:21" ht="15" customHeight="1" x14ac:dyDescent="0.2">
      <c r="A104" s="6" t="s">
        <v>151</v>
      </c>
      <c r="B104" s="59" t="s">
        <v>130</v>
      </c>
      <c r="C104" s="64">
        <v>5078760</v>
      </c>
      <c r="D104" s="37"/>
      <c r="E104" s="38"/>
      <c r="F104" s="38"/>
      <c r="G104" s="38"/>
      <c r="H104" s="64">
        <f t="shared" si="12"/>
        <v>5078760</v>
      </c>
      <c r="I104" s="38">
        <f>+NOVIEMBRE2021!K113</f>
        <v>4655530</v>
      </c>
      <c r="J104" s="38">
        <v>423230</v>
      </c>
      <c r="K104" s="38">
        <f t="shared" si="13"/>
        <v>5078760</v>
      </c>
      <c r="L104" s="38">
        <f>+NOVIEMBRE2021!N113</f>
        <v>4655530</v>
      </c>
      <c r="M104" s="38">
        <v>423230</v>
      </c>
      <c r="N104" s="38">
        <f t="shared" si="14"/>
        <v>5078760</v>
      </c>
      <c r="O104" s="38">
        <f>+NOVIEMBRE2021!Q113</f>
        <v>4232300</v>
      </c>
      <c r="P104" s="38">
        <v>846460</v>
      </c>
      <c r="Q104" s="38">
        <f t="shared" si="15"/>
        <v>5078760</v>
      </c>
      <c r="R104" s="39">
        <f t="shared" si="10"/>
        <v>0</v>
      </c>
      <c r="S104" s="40">
        <f t="shared" si="11"/>
        <v>0</v>
      </c>
    </row>
    <row r="105" spans="1:21" ht="15" customHeight="1" x14ac:dyDescent="0.2">
      <c r="A105" s="6" t="s">
        <v>152</v>
      </c>
      <c r="B105" s="59" t="s">
        <v>132</v>
      </c>
      <c r="C105" s="64">
        <v>3979783</v>
      </c>
      <c r="D105" s="37"/>
      <c r="E105" s="38"/>
      <c r="F105" s="38"/>
      <c r="G105" s="38"/>
      <c r="H105" s="64">
        <f t="shared" si="12"/>
        <v>3979783</v>
      </c>
      <c r="I105" s="38">
        <f>+NOVIEMBRE2021!K114</f>
        <v>2984838</v>
      </c>
      <c r="J105" s="38">
        <v>994945</v>
      </c>
      <c r="K105" s="38">
        <f t="shared" si="13"/>
        <v>3979783</v>
      </c>
      <c r="L105" s="38">
        <f>+NOVIEMBRE2021!N114</f>
        <v>2984838</v>
      </c>
      <c r="M105" s="38">
        <v>994945</v>
      </c>
      <c r="N105" s="38">
        <f t="shared" si="14"/>
        <v>3979783</v>
      </c>
      <c r="O105" s="38">
        <f>+NOVIEMBRE2021!Q114</f>
        <v>331649</v>
      </c>
      <c r="P105" s="38"/>
      <c r="Q105" s="38">
        <f t="shared" si="15"/>
        <v>331649</v>
      </c>
      <c r="R105" s="39">
        <f t="shared" si="10"/>
        <v>0</v>
      </c>
      <c r="S105" s="40">
        <f t="shared" si="11"/>
        <v>3648134</v>
      </c>
    </row>
    <row r="106" spans="1:21" ht="15" customHeight="1" x14ac:dyDescent="0.2">
      <c r="A106" s="6" t="s">
        <v>153</v>
      </c>
      <c r="B106" s="59" t="s">
        <v>134</v>
      </c>
      <c r="C106" s="64">
        <v>1387200</v>
      </c>
      <c r="D106" s="37"/>
      <c r="E106" s="38"/>
      <c r="F106" s="38"/>
      <c r="G106" s="38">
        <v>296000</v>
      </c>
      <c r="H106" s="64">
        <f t="shared" si="12"/>
        <v>1091200</v>
      </c>
      <c r="I106" s="38">
        <f>+NOVIEMBRE2021!K115</f>
        <v>1005200</v>
      </c>
      <c r="J106" s="38">
        <v>86000</v>
      </c>
      <c r="K106" s="38">
        <f t="shared" si="13"/>
        <v>1091200</v>
      </c>
      <c r="L106" s="38">
        <f>+NOVIEMBRE2021!N115</f>
        <v>1005200</v>
      </c>
      <c r="M106" s="38">
        <v>86000</v>
      </c>
      <c r="N106" s="38">
        <f t="shared" si="14"/>
        <v>1091200</v>
      </c>
      <c r="O106" s="38">
        <f>+NOVIEMBRE2021!Q115</f>
        <v>919200</v>
      </c>
      <c r="P106" s="38">
        <v>172000</v>
      </c>
      <c r="Q106" s="38">
        <f t="shared" si="15"/>
        <v>1091200</v>
      </c>
      <c r="R106" s="39">
        <f t="shared" si="10"/>
        <v>0</v>
      </c>
      <c r="S106" s="40">
        <f t="shared" si="11"/>
        <v>0</v>
      </c>
    </row>
    <row r="107" spans="1:21" ht="15" customHeight="1" x14ac:dyDescent="0.2">
      <c r="A107" s="6" t="s">
        <v>154</v>
      </c>
      <c r="B107" s="59" t="s">
        <v>136</v>
      </c>
      <c r="C107" s="64"/>
      <c r="D107" s="37"/>
      <c r="E107" s="38"/>
      <c r="F107" s="38"/>
      <c r="G107" s="38"/>
      <c r="H107" s="64">
        <f t="shared" si="12"/>
        <v>0</v>
      </c>
      <c r="I107" s="38">
        <f>+NOVIEMBRE2021!K116</f>
        <v>0</v>
      </c>
      <c r="J107" s="38"/>
      <c r="K107" s="38">
        <f t="shared" si="13"/>
        <v>0</v>
      </c>
      <c r="L107" s="38">
        <f>+NOVIEMBRE2021!N116</f>
        <v>0</v>
      </c>
      <c r="M107" s="38"/>
      <c r="N107" s="38">
        <f t="shared" si="14"/>
        <v>0</v>
      </c>
      <c r="O107" s="38">
        <f>+NOVIEMBRE2021!Q116</f>
        <v>0</v>
      </c>
      <c r="P107" s="38"/>
      <c r="Q107" s="38">
        <f t="shared" si="15"/>
        <v>0</v>
      </c>
      <c r="R107" s="39">
        <f t="shared" si="10"/>
        <v>0</v>
      </c>
      <c r="S107" s="40">
        <f t="shared" si="11"/>
        <v>0</v>
      </c>
    </row>
    <row r="108" spans="1:21" ht="15" customHeight="1" x14ac:dyDescent="0.2">
      <c r="A108" s="6" t="s">
        <v>155</v>
      </c>
      <c r="B108" s="59" t="s">
        <v>385</v>
      </c>
      <c r="C108" s="64">
        <v>477574</v>
      </c>
      <c r="D108" s="37"/>
      <c r="E108" s="38">
        <f>1122851+331649+90600</f>
        <v>1545100</v>
      </c>
      <c r="F108" s="38"/>
      <c r="G108" s="38"/>
      <c r="H108" s="64">
        <f t="shared" si="12"/>
        <v>2022674</v>
      </c>
      <c r="I108" s="38">
        <f>+NOVIEMBRE2021!K117</f>
        <v>218888</v>
      </c>
      <c r="J108" s="38">
        <v>109444</v>
      </c>
      <c r="K108" s="38">
        <f t="shared" si="13"/>
        <v>328332</v>
      </c>
      <c r="L108" s="38">
        <f>+NOVIEMBRE2021!N117</f>
        <v>218888</v>
      </c>
      <c r="M108" s="38">
        <f>109444</f>
        <v>109444</v>
      </c>
      <c r="N108" s="38">
        <f t="shared" si="14"/>
        <v>328332</v>
      </c>
      <c r="O108" s="38">
        <f>+NOVIEMBRE2021!Q117</f>
        <v>0</v>
      </c>
      <c r="P108" s="38"/>
      <c r="Q108" s="38">
        <f t="shared" si="15"/>
        <v>0</v>
      </c>
      <c r="R108" s="39">
        <f t="shared" si="10"/>
        <v>1694342</v>
      </c>
      <c r="S108" s="40">
        <f t="shared" si="11"/>
        <v>328332</v>
      </c>
    </row>
    <row r="109" spans="1:21" ht="15" customHeight="1" x14ac:dyDescent="0.2">
      <c r="A109" s="6" t="s">
        <v>157</v>
      </c>
      <c r="B109" s="59" t="s">
        <v>156</v>
      </c>
      <c r="C109" s="64">
        <v>1707600</v>
      </c>
      <c r="D109" s="37"/>
      <c r="E109" s="38"/>
      <c r="F109" s="38"/>
      <c r="G109" s="38"/>
      <c r="H109" s="64">
        <f t="shared" si="12"/>
        <v>1707600</v>
      </c>
      <c r="I109" s="38">
        <f>+NOVIEMBRE2021!K118</f>
        <v>1328300</v>
      </c>
      <c r="J109" s="38">
        <v>105900</v>
      </c>
      <c r="K109" s="38">
        <f t="shared" si="13"/>
        <v>1434200</v>
      </c>
      <c r="L109" s="38">
        <f>+NOVIEMBRE2021!N118</f>
        <v>1328300</v>
      </c>
      <c r="M109" s="38">
        <v>105900</v>
      </c>
      <c r="N109" s="38">
        <f t="shared" si="14"/>
        <v>1434200</v>
      </c>
      <c r="O109" s="38">
        <f>+NOVIEMBRE2021!Q118</f>
        <v>1222400</v>
      </c>
      <c r="P109" s="38">
        <v>211800</v>
      </c>
      <c r="Q109" s="38">
        <f t="shared" si="15"/>
        <v>1434200</v>
      </c>
      <c r="R109" s="39">
        <f t="shared" si="10"/>
        <v>273400</v>
      </c>
      <c r="S109" s="40">
        <f t="shared" si="11"/>
        <v>0</v>
      </c>
    </row>
    <row r="110" spans="1:21" ht="15" customHeight="1" x14ac:dyDescent="0.2">
      <c r="A110" s="6" t="s">
        <v>396</v>
      </c>
      <c r="B110" s="59" t="s">
        <v>158</v>
      </c>
      <c r="C110" s="64">
        <v>1138800</v>
      </c>
      <c r="D110" s="37"/>
      <c r="E110" s="38">
        <v>624768</v>
      </c>
      <c r="F110" s="38"/>
      <c r="G110" s="38">
        <v>811800</v>
      </c>
      <c r="H110" s="64">
        <f t="shared" si="12"/>
        <v>951768</v>
      </c>
      <c r="I110" s="38">
        <f>+NOVIEMBRE2021!K119</f>
        <v>825200</v>
      </c>
      <c r="J110" s="38">
        <v>70600</v>
      </c>
      <c r="K110" s="38">
        <f t="shared" si="13"/>
        <v>895800</v>
      </c>
      <c r="L110" s="38">
        <f>+NOVIEMBRE2021!N119</f>
        <v>825200</v>
      </c>
      <c r="M110" s="38">
        <v>70600</v>
      </c>
      <c r="N110" s="38">
        <f t="shared" si="14"/>
        <v>895800</v>
      </c>
      <c r="O110" s="38">
        <f>+NOVIEMBRE2021!Q119</f>
        <v>754600</v>
      </c>
      <c r="P110" s="38">
        <v>141200</v>
      </c>
      <c r="Q110" s="38">
        <f t="shared" si="15"/>
        <v>895800</v>
      </c>
      <c r="R110" s="39">
        <f t="shared" si="10"/>
        <v>55968</v>
      </c>
      <c r="S110" s="40">
        <f t="shared" si="11"/>
        <v>0</v>
      </c>
    </row>
    <row r="111" spans="1:21" s="33" customFormat="1" ht="15" customHeight="1" x14ac:dyDescent="0.2">
      <c r="A111" s="5" t="s">
        <v>159</v>
      </c>
      <c r="B111" s="58" t="s">
        <v>160</v>
      </c>
      <c r="C111" s="65">
        <f>+C112+C135+C163</f>
        <v>340810110</v>
      </c>
      <c r="D111" s="34">
        <f>+D112+D135+D163</f>
        <v>289507462.00999999</v>
      </c>
      <c r="E111" s="29">
        <f>+E112+E135+E163</f>
        <v>71401328</v>
      </c>
      <c r="F111" s="29">
        <f>+F112+F135+F163</f>
        <v>0</v>
      </c>
      <c r="G111" s="29">
        <f>+G112+G135+G163</f>
        <v>11014000</v>
      </c>
      <c r="H111" s="65">
        <f t="shared" si="12"/>
        <v>690704900.00999999</v>
      </c>
      <c r="I111" s="29">
        <f>+NOVIEMBRE2021!K120</f>
        <v>568949850.86999989</v>
      </c>
      <c r="J111" s="29">
        <f>+J112+J135+J163</f>
        <v>2937161</v>
      </c>
      <c r="K111" s="29">
        <f t="shared" si="13"/>
        <v>571887011.86999989</v>
      </c>
      <c r="L111" s="29">
        <f>+NOVIEMBRE2021!N120</f>
        <v>490137415.92000002</v>
      </c>
      <c r="M111" s="29">
        <f>+M112+M135+M163</f>
        <v>81749596</v>
      </c>
      <c r="N111" s="29">
        <f t="shared" si="14"/>
        <v>571887011.92000008</v>
      </c>
      <c r="O111" s="29">
        <f>+NOVIEMBRE2021!Q120</f>
        <v>433860514.87</v>
      </c>
      <c r="P111" s="29">
        <f>+P112+P135+P163</f>
        <v>119371697</v>
      </c>
      <c r="Q111" s="29">
        <f t="shared" si="15"/>
        <v>553232211.87</v>
      </c>
      <c r="R111" s="35">
        <f t="shared" si="10"/>
        <v>118817888.1400001</v>
      </c>
      <c r="S111" s="36">
        <f t="shared" si="11"/>
        <v>18654800.050000072</v>
      </c>
      <c r="T111" s="70"/>
      <c r="U111" s="70"/>
    </row>
    <row r="112" spans="1:21" s="33" customFormat="1" ht="15" customHeight="1" x14ac:dyDescent="0.2">
      <c r="A112" s="5" t="s">
        <v>161</v>
      </c>
      <c r="B112" s="58" t="s">
        <v>9</v>
      </c>
      <c r="C112" s="65">
        <f>+C113+C121+C133</f>
        <v>130005277</v>
      </c>
      <c r="D112" s="34">
        <f>+D113+D121+D133</f>
        <v>36318792.049999997</v>
      </c>
      <c r="E112" s="29">
        <f>+E113+E121+E133</f>
        <v>5600000</v>
      </c>
      <c r="F112" s="29">
        <f>+F113+F121+F133</f>
        <v>0</v>
      </c>
      <c r="G112" s="29">
        <f>+G113+G121+G133</f>
        <v>4014000</v>
      </c>
      <c r="H112" s="65">
        <f t="shared" si="12"/>
        <v>167910069.05000001</v>
      </c>
      <c r="I112" s="29">
        <f>+NOVIEMBRE2021!K121</f>
        <v>133916045.90000001</v>
      </c>
      <c r="J112" s="29">
        <f>+J113+J121+J133</f>
        <v>4313993</v>
      </c>
      <c r="K112" s="29">
        <f t="shared" si="13"/>
        <v>138230038.90000001</v>
      </c>
      <c r="L112" s="29">
        <f>+NOVIEMBRE2021!N121</f>
        <v>132625940.94999999</v>
      </c>
      <c r="M112" s="29">
        <f>+M113+M121+M133</f>
        <v>5604098</v>
      </c>
      <c r="N112" s="29">
        <f t="shared" si="14"/>
        <v>138230038.94999999</v>
      </c>
      <c r="O112" s="29">
        <f>+NOVIEMBRE2021!Q121</f>
        <v>127257689.90000001</v>
      </c>
      <c r="P112" s="29">
        <f>+P113+P121+P133</f>
        <v>10972349</v>
      </c>
      <c r="Q112" s="29">
        <f t="shared" si="15"/>
        <v>138230038.90000001</v>
      </c>
      <c r="R112" s="35">
        <f t="shared" si="10"/>
        <v>29680030.150000006</v>
      </c>
      <c r="S112" s="36">
        <f t="shared" si="11"/>
        <v>4.9999982118606567E-2</v>
      </c>
      <c r="T112" s="70"/>
      <c r="U112" s="70"/>
    </row>
    <row r="113" spans="1:21" s="33" customFormat="1" ht="15" customHeight="1" x14ac:dyDescent="0.2">
      <c r="A113" s="5" t="s">
        <v>162</v>
      </c>
      <c r="B113" s="58" t="s">
        <v>163</v>
      </c>
      <c r="C113" s="65">
        <f>+C114+C115+C120</f>
        <v>12000000</v>
      </c>
      <c r="D113" s="34">
        <f>+D114+D115+D120</f>
        <v>34318792.049999997</v>
      </c>
      <c r="E113" s="29">
        <f>+E114+E115+E120</f>
        <v>4100000</v>
      </c>
      <c r="F113" s="29">
        <f>+F114+F115+F120</f>
        <v>0</v>
      </c>
      <c r="G113" s="29">
        <f>+G114+G115+G120</f>
        <v>514000</v>
      </c>
      <c r="H113" s="65">
        <f t="shared" si="12"/>
        <v>49904792.049999997</v>
      </c>
      <c r="I113" s="29">
        <f>+NOVIEMBRE2021!K122</f>
        <v>32194330.359999999</v>
      </c>
      <c r="J113" s="29">
        <f>+J114+J115+J120</f>
        <v>0</v>
      </c>
      <c r="K113" s="29">
        <f t="shared" si="13"/>
        <v>32194330.359999999</v>
      </c>
      <c r="L113" s="29">
        <f>+NOVIEMBRE2021!N122</f>
        <v>32194330.359999999</v>
      </c>
      <c r="M113" s="29">
        <f>+M114+M115+M120</f>
        <v>0</v>
      </c>
      <c r="N113" s="29">
        <f t="shared" si="14"/>
        <v>32194330.359999999</v>
      </c>
      <c r="O113" s="29">
        <f>+NOVIEMBRE2021!Q122</f>
        <v>32194330.359999999</v>
      </c>
      <c r="P113" s="29">
        <f>+P114+P115+P120</f>
        <v>0</v>
      </c>
      <c r="Q113" s="29">
        <f t="shared" si="15"/>
        <v>32194330.359999999</v>
      </c>
      <c r="R113" s="35">
        <f t="shared" si="10"/>
        <v>17710461.689999998</v>
      </c>
      <c r="S113" s="36">
        <f t="shared" si="11"/>
        <v>0</v>
      </c>
      <c r="T113" s="70"/>
      <c r="U113" s="70"/>
    </row>
    <row r="114" spans="1:21" ht="15" customHeight="1" x14ac:dyDescent="0.2">
      <c r="A114" s="6" t="s">
        <v>164</v>
      </c>
      <c r="B114" s="59" t="s">
        <v>165</v>
      </c>
      <c r="C114" s="64">
        <v>1000000</v>
      </c>
      <c r="D114" s="37">
        <f>14318792.05+20000000</f>
        <v>34318792.049999997</v>
      </c>
      <c r="E114" s="38"/>
      <c r="F114" s="38"/>
      <c r="G114" s="38"/>
      <c r="H114" s="64">
        <f t="shared" si="12"/>
        <v>35318792.049999997</v>
      </c>
      <c r="I114" s="38">
        <f>+NOVIEMBRE2021!K123</f>
        <v>17785322</v>
      </c>
      <c r="J114" s="38"/>
      <c r="K114" s="38">
        <f t="shared" si="13"/>
        <v>17785322</v>
      </c>
      <c r="L114" s="38">
        <f>+NOVIEMBRE2021!N123</f>
        <v>17785322</v>
      </c>
      <c r="M114" s="38"/>
      <c r="N114" s="38">
        <f t="shared" si="14"/>
        <v>17785322</v>
      </c>
      <c r="O114" s="38">
        <f>+NOVIEMBRE2021!Q123</f>
        <v>17785322</v>
      </c>
      <c r="P114" s="38"/>
      <c r="Q114" s="38">
        <f t="shared" si="15"/>
        <v>17785322</v>
      </c>
      <c r="R114" s="39">
        <f t="shared" si="10"/>
        <v>17533470.049999997</v>
      </c>
      <c r="S114" s="40">
        <f t="shared" si="11"/>
        <v>0</v>
      </c>
    </row>
    <row r="115" spans="1:21" ht="15" customHeight="1" x14ac:dyDescent="0.2">
      <c r="A115" s="6" t="s">
        <v>166</v>
      </c>
      <c r="B115" s="59" t="s">
        <v>167</v>
      </c>
      <c r="C115" s="64">
        <f>SUM(C116:C119)</f>
        <v>10000000</v>
      </c>
      <c r="D115" s="37">
        <f>SUM(D116:D119)</f>
        <v>0</v>
      </c>
      <c r="E115" s="38">
        <f>SUM(E116:E119)</f>
        <v>4100000</v>
      </c>
      <c r="F115" s="38">
        <f>SUM(F116:F119)</f>
        <v>0</v>
      </c>
      <c r="G115" s="38">
        <f>SUM(G116:G119)</f>
        <v>0</v>
      </c>
      <c r="H115" s="64">
        <f t="shared" si="12"/>
        <v>14100000</v>
      </c>
      <c r="I115" s="38">
        <f>+NOVIEMBRE2021!K124</f>
        <v>14100000</v>
      </c>
      <c r="J115" s="38">
        <f>SUM(J116:J119)</f>
        <v>0</v>
      </c>
      <c r="K115" s="38">
        <f t="shared" si="13"/>
        <v>14100000</v>
      </c>
      <c r="L115" s="38">
        <f>+NOVIEMBRE2021!N124</f>
        <v>14100000</v>
      </c>
      <c r="M115" s="38">
        <f>SUM(M116:M119)</f>
        <v>0</v>
      </c>
      <c r="N115" s="38">
        <f t="shared" si="14"/>
        <v>14100000</v>
      </c>
      <c r="O115" s="38">
        <f>+NOVIEMBRE2021!Q124</f>
        <v>14100000</v>
      </c>
      <c r="P115" s="38">
        <f>SUM(P116:P119)</f>
        <v>0</v>
      </c>
      <c r="Q115" s="38">
        <f t="shared" si="15"/>
        <v>14100000</v>
      </c>
      <c r="R115" s="39">
        <f t="shared" si="10"/>
        <v>0</v>
      </c>
      <c r="S115" s="40">
        <f t="shared" si="11"/>
        <v>0</v>
      </c>
    </row>
    <row r="116" spans="1:21" ht="15" customHeight="1" x14ac:dyDescent="0.2">
      <c r="A116" s="6" t="s">
        <v>168</v>
      </c>
      <c r="B116" s="59" t="s">
        <v>169</v>
      </c>
      <c r="C116" s="64"/>
      <c r="D116" s="37"/>
      <c r="E116" s="38"/>
      <c r="F116" s="38"/>
      <c r="G116" s="38"/>
      <c r="H116" s="64">
        <f t="shared" si="12"/>
        <v>0</v>
      </c>
      <c r="I116" s="38">
        <f>+NOVIEMBRE2021!K125</f>
        <v>0</v>
      </c>
      <c r="J116" s="38"/>
      <c r="K116" s="38">
        <f t="shared" si="13"/>
        <v>0</v>
      </c>
      <c r="L116" s="38">
        <f>+NOVIEMBRE2021!N125</f>
        <v>0</v>
      </c>
      <c r="M116" s="38"/>
      <c r="N116" s="38">
        <f t="shared" si="14"/>
        <v>0</v>
      </c>
      <c r="O116" s="38">
        <f>+NOVIEMBRE2021!Q125</f>
        <v>0</v>
      </c>
      <c r="P116" s="38"/>
      <c r="Q116" s="38">
        <f t="shared" si="15"/>
        <v>0</v>
      </c>
      <c r="R116" s="39">
        <f t="shared" si="10"/>
        <v>0</v>
      </c>
      <c r="S116" s="40">
        <f t="shared" si="11"/>
        <v>0</v>
      </c>
    </row>
    <row r="117" spans="1:21" ht="15" customHeight="1" x14ac:dyDescent="0.2">
      <c r="A117" s="6" t="s">
        <v>170</v>
      </c>
      <c r="B117" s="59" t="s">
        <v>171</v>
      </c>
      <c r="C117" s="64">
        <v>4000000</v>
      </c>
      <c r="D117" s="37"/>
      <c r="E117" s="38"/>
      <c r="F117" s="38"/>
      <c r="G117" s="38"/>
      <c r="H117" s="64">
        <f t="shared" si="12"/>
        <v>4000000</v>
      </c>
      <c r="I117" s="38">
        <f>+NOVIEMBRE2021!K126</f>
        <v>4000000</v>
      </c>
      <c r="J117" s="38"/>
      <c r="K117" s="38">
        <f t="shared" si="13"/>
        <v>4000000</v>
      </c>
      <c r="L117" s="38">
        <f>+NOVIEMBRE2021!N126</f>
        <v>4000000</v>
      </c>
      <c r="M117" s="38"/>
      <c r="N117" s="38">
        <f t="shared" si="14"/>
        <v>4000000</v>
      </c>
      <c r="O117" s="38">
        <f>+NOVIEMBRE2021!Q126</f>
        <v>4000000</v>
      </c>
      <c r="P117" s="38"/>
      <c r="Q117" s="38">
        <f t="shared" si="15"/>
        <v>4000000</v>
      </c>
      <c r="R117" s="39">
        <f t="shared" si="10"/>
        <v>0</v>
      </c>
      <c r="S117" s="40">
        <f t="shared" si="11"/>
        <v>0</v>
      </c>
    </row>
    <row r="118" spans="1:21" ht="15" customHeight="1" x14ac:dyDescent="0.2">
      <c r="A118" s="6" t="s">
        <v>172</v>
      </c>
      <c r="B118" s="59" t="s">
        <v>173</v>
      </c>
      <c r="C118" s="64">
        <v>4000000</v>
      </c>
      <c r="D118" s="37"/>
      <c r="E118" s="38">
        <v>4100000</v>
      </c>
      <c r="F118" s="38"/>
      <c r="G118" s="38"/>
      <c r="H118" s="64">
        <f t="shared" si="12"/>
        <v>8100000</v>
      </c>
      <c r="I118" s="38">
        <f>+NOVIEMBRE2021!K127</f>
        <v>8100000</v>
      </c>
      <c r="J118" s="38"/>
      <c r="K118" s="38">
        <f t="shared" si="13"/>
        <v>8100000</v>
      </c>
      <c r="L118" s="38">
        <f>+NOVIEMBRE2021!N127</f>
        <v>8100000</v>
      </c>
      <c r="M118" s="38"/>
      <c r="N118" s="38">
        <f t="shared" si="14"/>
        <v>8100000</v>
      </c>
      <c r="O118" s="38">
        <f>+NOVIEMBRE2021!Q127</f>
        <v>8100000</v>
      </c>
      <c r="P118" s="38"/>
      <c r="Q118" s="38">
        <f t="shared" si="15"/>
        <v>8100000</v>
      </c>
      <c r="R118" s="39">
        <f t="shared" si="10"/>
        <v>0</v>
      </c>
      <c r="S118" s="40">
        <f t="shared" si="11"/>
        <v>0</v>
      </c>
    </row>
    <row r="119" spans="1:21" ht="15" customHeight="1" x14ac:dyDescent="0.2">
      <c r="A119" s="6" t="s">
        <v>174</v>
      </c>
      <c r="B119" s="59" t="s">
        <v>175</v>
      </c>
      <c r="C119" s="64">
        <v>2000000</v>
      </c>
      <c r="D119" s="37"/>
      <c r="E119" s="38"/>
      <c r="F119" s="38"/>
      <c r="G119" s="38"/>
      <c r="H119" s="64">
        <f t="shared" si="12"/>
        <v>2000000</v>
      </c>
      <c r="I119" s="38">
        <f>+NOVIEMBRE2021!K128</f>
        <v>2000000</v>
      </c>
      <c r="J119" s="38"/>
      <c r="K119" s="38">
        <f t="shared" si="13"/>
        <v>2000000</v>
      </c>
      <c r="L119" s="38">
        <f>+NOVIEMBRE2021!N128</f>
        <v>2000000</v>
      </c>
      <c r="M119" s="38"/>
      <c r="N119" s="38">
        <f t="shared" si="14"/>
        <v>2000000</v>
      </c>
      <c r="O119" s="38">
        <f>+NOVIEMBRE2021!Q128</f>
        <v>2000000</v>
      </c>
      <c r="P119" s="38"/>
      <c r="Q119" s="38">
        <f t="shared" si="15"/>
        <v>2000000</v>
      </c>
      <c r="R119" s="39">
        <f t="shared" si="10"/>
        <v>0</v>
      </c>
      <c r="S119" s="40">
        <f t="shared" si="11"/>
        <v>0</v>
      </c>
    </row>
    <row r="120" spans="1:21" ht="15" customHeight="1" x14ac:dyDescent="0.2">
      <c r="A120" s="6" t="s">
        <v>176</v>
      </c>
      <c r="B120" s="59" t="s">
        <v>177</v>
      </c>
      <c r="C120" s="64">
        <v>1000000</v>
      </c>
      <c r="D120" s="37"/>
      <c r="E120" s="38"/>
      <c r="F120" s="38"/>
      <c r="G120" s="38">
        <v>514000</v>
      </c>
      <c r="H120" s="64">
        <f t="shared" si="12"/>
        <v>486000</v>
      </c>
      <c r="I120" s="38">
        <f>+NOVIEMBRE2021!K129</f>
        <v>309008.36</v>
      </c>
      <c r="J120" s="38"/>
      <c r="K120" s="38">
        <f t="shared" si="13"/>
        <v>309008.36</v>
      </c>
      <c r="L120" s="38">
        <f>+NOVIEMBRE2021!N129</f>
        <v>309008.36</v>
      </c>
      <c r="M120" s="38"/>
      <c r="N120" s="38">
        <f t="shared" si="14"/>
        <v>309008.36</v>
      </c>
      <c r="O120" s="38">
        <f>+NOVIEMBRE2021!Q129</f>
        <v>309008.36</v>
      </c>
      <c r="P120" s="38"/>
      <c r="Q120" s="38">
        <f t="shared" si="15"/>
        <v>309008.36</v>
      </c>
      <c r="R120" s="39">
        <f t="shared" si="10"/>
        <v>176991.64</v>
      </c>
      <c r="S120" s="40">
        <f t="shared" si="11"/>
        <v>0</v>
      </c>
    </row>
    <row r="121" spans="1:21" s="33" customFormat="1" ht="15" customHeight="1" x14ac:dyDescent="0.2">
      <c r="A121" s="5" t="s">
        <v>178</v>
      </c>
      <c r="B121" s="58" t="s">
        <v>179</v>
      </c>
      <c r="C121" s="65">
        <f>SUM(C122:C132)</f>
        <v>113005277</v>
      </c>
      <c r="D121" s="34">
        <f>SUM(D122:D132)</f>
        <v>2000000</v>
      </c>
      <c r="E121" s="29">
        <f>SUM(E122:E132)</f>
        <v>500000</v>
      </c>
      <c r="F121" s="29">
        <f>SUM(F122:F132)</f>
        <v>0</v>
      </c>
      <c r="G121" s="29">
        <f>SUM(G122:G132)</f>
        <v>3500000</v>
      </c>
      <c r="H121" s="65">
        <f t="shared" si="12"/>
        <v>112005277</v>
      </c>
      <c r="I121" s="29">
        <f>+NOVIEMBRE2021!K130</f>
        <v>95810394.540000007</v>
      </c>
      <c r="J121" s="29">
        <f>SUM(J122:J132)</f>
        <v>4313993</v>
      </c>
      <c r="K121" s="29">
        <f t="shared" si="13"/>
        <v>100124387.54000001</v>
      </c>
      <c r="L121" s="29">
        <f>+NOVIEMBRE2021!N130</f>
        <v>94520289.590000004</v>
      </c>
      <c r="M121" s="29">
        <f>SUM(M122:M132)</f>
        <v>5604098</v>
      </c>
      <c r="N121" s="29">
        <f t="shared" si="14"/>
        <v>100124387.59</v>
      </c>
      <c r="O121" s="29">
        <f>+NOVIEMBRE2021!Q130</f>
        <v>89152038.539999992</v>
      </c>
      <c r="P121" s="29">
        <f>SUM(P122:P132)</f>
        <v>10972349</v>
      </c>
      <c r="Q121" s="29">
        <f t="shared" si="15"/>
        <v>100124387.53999999</v>
      </c>
      <c r="R121" s="35">
        <f t="shared" si="10"/>
        <v>11880889.459999993</v>
      </c>
      <c r="S121" s="36">
        <f t="shared" si="11"/>
        <v>5.0000011920928955E-2</v>
      </c>
      <c r="T121" s="70"/>
      <c r="U121" s="70"/>
    </row>
    <row r="122" spans="1:21" ht="15" customHeight="1" x14ac:dyDescent="0.2">
      <c r="A122" s="6" t="s">
        <v>180</v>
      </c>
      <c r="B122" s="59" t="s">
        <v>181</v>
      </c>
      <c r="C122" s="64">
        <v>20000000</v>
      </c>
      <c r="D122" s="37"/>
      <c r="E122" s="38"/>
      <c r="F122" s="38"/>
      <c r="G122" s="38">
        <v>3500000</v>
      </c>
      <c r="H122" s="64">
        <f t="shared" si="12"/>
        <v>16500000</v>
      </c>
      <c r="I122" s="38">
        <f>+NOVIEMBRE2021!K131</f>
        <v>11344000</v>
      </c>
      <c r="J122" s="38">
        <v>3008000</v>
      </c>
      <c r="K122" s="38">
        <f t="shared" si="13"/>
        <v>14352000</v>
      </c>
      <c r="L122" s="38">
        <f>+NOVIEMBRE2021!N131</f>
        <v>11344000</v>
      </c>
      <c r="M122" s="38">
        <v>3008000</v>
      </c>
      <c r="N122" s="38">
        <f t="shared" si="14"/>
        <v>14352000</v>
      </c>
      <c r="O122" s="38">
        <f>+NOVIEMBRE2021!Q131</f>
        <v>11344000</v>
      </c>
      <c r="P122" s="38">
        <v>3008000</v>
      </c>
      <c r="Q122" s="38">
        <f t="shared" si="15"/>
        <v>14352000</v>
      </c>
      <c r="R122" s="39">
        <f t="shared" si="10"/>
        <v>2148000</v>
      </c>
      <c r="S122" s="40">
        <f t="shared" si="11"/>
        <v>0</v>
      </c>
    </row>
    <row r="123" spans="1:21" ht="15" customHeight="1" x14ac:dyDescent="0.2">
      <c r="A123" s="6" t="s">
        <v>182</v>
      </c>
      <c r="B123" s="59" t="s">
        <v>183</v>
      </c>
      <c r="C123" s="64">
        <v>7000000</v>
      </c>
      <c r="D123" s="37"/>
      <c r="E123" s="38"/>
      <c r="F123" s="38"/>
      <c r="G123" s="38"/>
      <c r="H123" s="64">
        <f t="shared" si="12"/>
        <v>7000000</v>
      </c>
      <c r="I123" s="38">
        <f>+NOVIEMBRE2021!K132</f>
        <v>6876112.9500000002</v>
      </c>
      <c r="J123" s="38"/>
      <c r="K123" s="38">
        <f t="shared" si="13"/>
        <v>6876112.9500000002</v>
      </c>
      <c r="L123" s="38">
        <f>+NOVIEMBRE2021!N132</f>
        <v>6738413</v>
      </c>
      <c r="M123" s="38">
        <v>137700</v>
      </c>
      <c r="N123" s="38">
        <f t="shared" si="14"/>
        <v>6876113</v>
      </c>
      <c r="O123" s="38">
        <f>+NOVIEMBRE2021!Q132</f>
        <v>6738412.9500000002</v>
      </c>
      <c r="P123" s="38">
        <v>137700</v>
      </c>
      <c r="Q123" s="38">
        <f t="shared" si="15"/>
        <v>6876112.9500000002</v>
      </c>
      <c r="R123" s="39">
        <f t="shared" si="10"/>
        <v>123887.04999999981</v>
      </c>
      <c r="S123" s="40">
        <f t="shared" si="11"/>
        <v>4.9999999813735485E-2</v>
      </c>
    </row>
    <row r="124" spans="1:21" ht="15" customHeight="1" x14ac:dyDescent="0.2">
      <c r="A124" s="6" t="s">
        <v>184</v>
      </c>
      <c r="B124" s="59" t="s">
        <v>185</v>
      </c>
      <c r="C124" s="64">
        <v>5000000</v>
      </c>
      <c r="D124" s="37"/>
      <c r="E124" s="38"/>
      <c r="F124" s="38"/>
      <c r="G124" s="38"/>
      <c r="H124" s="64">
        <f t="shared" si="12"/>
        <v>5000000</v>
      </c>
      <c r="I124" s="38">
        <f>+NOVIEMBRE2021!K133</f>
        <v>4779095</v>
      </c>
      <c r="J124" s="38"/>
      <c r="K124" s="38">
        <f t="shared" si="13"/>
        <v>4779095</v>
      </c>
      <c r="L124" s="38">
        <f>+NOVIEMBRE2021!N133</f>
        <v>4779095</v>
      </c>
      <c r="M124" s="38"/>
      <c r="N124" s="38">
        <f t="shared" si="14"/>
        <v>4779095</v>
      </c>
      <c r="O124" s="38">
        <f>+NOVIEMBRE2021!Q133</f>
        <v>4779095</v>
      </c>
      <c r="P124" s="38"/>
      <c r="Q124" s="38">
        <f t="shared" si="15"/>
        <v>4779095</v>
      </c>
      <c r="R124" s="39">
        <f t="shared" si="10"/>
        <v>220905</v>
      </c>
      <c r="S124" s="40">
        <f t="shared" si="11"/>
        <v>0</v>
      </c>
    </row>
    <row r="125" spans="1:21" ht="15" customHeight="1" x14ac:dyDescent="0.2">
      <c r="A125" s="6" t="s">
        <v>186</v>
      </c>
      <c r="B125" s="59" t="s">
        <v>187</v>
      </c>
      <c r="C125" s="64">
        <v>1600000</v>
      </c>
      <c r="D125" s="37"/>
      <c r="E125" s="38"/>
      <c r="F125" s="38"/>
      <c r="G125" s="38"/>
      <c r="H125" s="64">
        <f t="shared" si="12"/>
        <v>1600000</v>
      </c>
      <c r="I125" s="38">
        <f>+NOVIEMBRE2021!K134</f>
        <v>0</v>
      </c>
      <c r="J125" s="38"/>
      <c r="K125" s="38">
        <f t="shared" si="13"/>
        <v>0</v>
      </c>
      <c r="L125" s="38">
        <f>+NOVIEMBRE2021!N134</f>
        <v>0</v>
      </c>
      <c r="M125" s="38"/>
      <c r="N125" s="38">
        <f t="shared" si="14"/>
        <v>0</v>
      </c>
      <c r="O125" s="38">
        <f>+NOVIEMBRE2021!Q134</f>
        <v>0</v>
      </c>
      <c r="P125" s="38"/>
      <c r="Q125" s="38">
        <f t="shared" si="15"/>
        <v>0</v>
      </c>
      <c r="R125" s="39">
        <f t="shared" si="10"/>
        <v>1600000</v>
      </c>
      <c r="S125" s="40">
        <f t="shared" si="11"/>
        <v>0</v>
      </c>
    </row>
    <row r="126" spans="1:21" ht="15" customHeight="1" x14ac:dyDescent="0.2">
      <c r="A126" s="6" t="s">
        <v>188</v>
      </c>
      <c r="B126" s="59" t="s">
        <v>189</v>
      </c>
      <c r="C126" s="64"/>
      <c r="D126" s="37"/>
      <c r="E126" s="38"/>
      <c r="F126" s="38"/>
      <c r="G126" s="38"/>
      <c r="H126" s="64">
        <f t="shared" si="12"/>
        <v>0</v>
      </c>
      <c r="I126" s="38">
        <f>+NOVIEMBRE2021!K135</f>
        <v>0</v>
      </c>
      <c r="J126" s="38"/>
      <c r="K126" s="38">
        <f t="shared" si="13"/>
        <v>0</v>
      </c>
      <c r="L126" s="38">
        <f>+NOVIEMBRE2021!N135</f>
        <v>0</v>
      </c>
      <c r="M126" s="38"/>
      <c r="N126" s="38">
        <f t="shared" si="14"/>
        <v>0</v>
      </c>
      <c r="O126" s="38">
        <f>+NOVIEMBRE2021!Q135</f>
        <v>0</v>
      </c>
      <c r="P126" s="38"/>
      <c r="Q126" s="38">
        <f t="shared" si="15"/>
        <v>0</v>
      </c>
      <c r="R126" s="39">
        <f t="shared" si="10"/>
        <v>0</v>
      </c>
      <c r="S126" s="40">
        <f t="shared" si="11"/>
        <v>0</v>
      </c>
    </row>
    <row r="127" spans="1:21" ht="15" customHeight="1" x14ac:dyDescent="0.2">
      <c r="A127" s="6" t="s">
        <v>190</v>
      </c>
      <c r="B127" s="59" t="s">
        <v>191</v>
      </c>
      <c r="C127" s="64">
        <v>5000000</v>
      </c>
      <c r="D127" s="37"/>
      <c r="E127" s="38"/>
      <c r="F127" s="38"/>
      <c r="G127" s="38"/>
      <c r="H127" s="64">
        <f t="shared" si="12"/>
        <v>5000000</v>
      </c>
      <c r="I127" s="38">
        <f>+NOVIEMBRE2021!K136</f>
        <v>0</v>
      </c>
      <c r="J127" s="38"/>
      <c r="K127" s="38">
        <f t="shared" si="13"/>
        <v>0</v>
      </c>
      <c r="L127" s="38">
        <f>+NOVIEMBRE2021!N136</f>
        <v>0</v>
      </c>
      <c r="M127" s="38"/>
      <c r="N127" s="38">
        <f t="shared" si="14"/>
        <v>0</v>
      </c>
      <c r="O127" s="38">
        <f>+NOVIEMBRE2021!Q136</f>
        <v>0</v>
      </c>
      <c r="P127" s="38"/>
      <c r="Q127" s="38">
        <f t="shared" si="15"/>
        <v>0</v>
      </c>
      <c r="R127" s="39">
        <f t="shared" si="10"/>
        <v>5000000</v>
      </c>
      <c r="S127" s="40">
        <f t="shared" si="11"/>
        <v>0</v>
      </c>
    </row>
    <row r="128" spans="1:21" ht="15" customHeight="1" x14ac:dyDescent="0.2">
      <c r="A128" s="6" t="s">
        <v>192</v>
      </c>
      <c r="B128" s="59" t="s">
        <v>193</v>
      </c>
      <c r="C128" s="64">
        <v>68701072</v>
      </c>
      <c r="D128" s="37"/>
      <c r="E128" s="38">
        <v>500000</v>
      </c>
      <c r="F128" s="38"/>
      <c r="G128" s="38"/>
      <c r="H128" s="64">
        <f t="shared" si="12"/>
        <v>69201072</v>
      </c>
      <c r="I128" s="38">
        <f>+NOVIEMBRE2021!K137</f>
        <v>69201072</v>
      </c>
      <c r="J128" s="38">
        <v>-498300</v>
      </c>
      <c r="K128" s="38">
        <f t="shared" si="13"/>
        <v>68702772</v>
      </c>
      <c r="L128" s="38">
        <f>+NOVIEMBRE2021!N137</f>
        <v>68048667</v>
      </c>
      <c r="M128" s="38">
        <v>654105</v>
      </c>
      <c r="N128" s="38">
        <f t="shared" si="14"/>
        <v>68702772</v>
      </c>
      <c r="O128" s="38">
        <f>+NOVIEMBRE2021!Q137</f>
        <v>62680416</v>
      </c>
      <c r="P128" s="38">
        <v>6022356</v>
      </c>
      <c r="Q128" s="38">
        <f t="shared" si="15"/>
        <v>68702772</v>
      </c>
      <c r="R128" s="39">
        <f t="shared" si="10"/>
        <v>498300</v>
      </c>
      <c r="S128" s="40">
        <f t="shared" si="11"/>
        <v>0</v>
      </c>
    </row>
    <row r="129" spans="1:27" ht="15" customHeight="1" x14ac:dyDescent="0.2">
      <c r="A129" s="6" t="s">
        <v>194</v>
      </c>
      <c r="B129" s="59" t="s">
        <v>195</v>
      </c>
      <c r="C129" s="64"/>
      <c r="D129" s="37"/>
      <c r="E129" s="38"/>
      <c r="F129" s="38"/>
      <c r="G129" s="38"/>
      <c r="H129" s="64">
        <f t="shared" si="12"/>
        <v>0</v>
      </c>
      <c r="I129" s="38">
        <f>+NOVIEMBRE2021!K138</f>
        <v>0</v>
      </c>
      <c r="J129" s="38"/>
      <c r="K129" s="38">
        <f t="shared" si="13"/>
        <v>0</v>
      </c>
      <c r="L129" s="38">
        <f>+NOVIEMBRE2021!N138</f>
        <v>0</v>
      </c>
      <c r="M129" s="38"/>
      <c r="N129" s="38">
        <f t="shared" si="14"/>
        <v>0</v>
      </c>
      <c r="O129" s="38">
        <f>+NOVIEMBRE2021!Q138</f>
        <v>0</v>
      </c>
      <c r="P129" s="38"/>
      <c r="Q129" s="38">
        <f t="shared" si="15"/>
        <v>0</v>
      </c>
      <c r="R129" s="39">
        <f t="shared" si="10"/>
        <v>0</v>
      </c>
      <c r="S129" s="40">
        <f t="shared" si="11"/>
        <v>0</v>
      </c>
    </row>
    <row r="130" spans="1:27" ht="15" customHeight="1" x14ac:dyDescent="0.2">
      <c r="A130" s="6" t="s">
        <v>196</v>
      </c>
      <c r="B130" s="59" t="s">
        <v>197</v>
      </c>
      <c r="C130" s="64">
        <v>3704205</v>
      </c>
      <c r="D130" s="37">
        <v>2000000</v>
      </c>
      <c r="E130" s="38"/>
      <c r="F130" s="38"/>
      <c r="G130" s="38"/>
      <c r="H130" s="64">
        <f t="shared" si="12"/>
        <v>5704205</v>
      </c>
      <c r="I130" s="38">
        <f>+NOVIEMBRE2021!K139</f>
        <v>3593614.59</v>
      </c>
      <c r="J130" s="38">
        <v>1804293</v>
      </c>
      <c r="K130" s="38">
        <f t="shared" si="13"/>
        <v>5397907.5899999999</v>
      </c>
      <c r="L130" s="38">
        <f>+NOVIEMBRE2021!N139</f>
        <v>3593614.59</v>
      </c>
      <c r="M130" s="38">
        <v>1804293</v>
      </c>
      <c r="N130" s="38">
        <f t="shared" si="14"/>
        <v>5397907.5899999999</v>
      </c>
      <c r="O130" s="38">
        <f>+NOVIEMBRE2021!Q139</f>
        <v>3593614.59</v>
      </c>
      <c r="P130" s="38">
        <v>1804293</v>
      </c>
      <c r="Q130" s="38">
        <f t="shared" si="15"/>
        <v>5397907.5899999999</v>
      </c>
      <c r="R130" s="39">
        <f t="shared" si="10"/>
        <v>306297.41000000015</v>
      </c>
      <c r="S130" s="40">
        <f t="shared" si="11"/>
        <v>0</v>
      </c>
    </row>
    <row r="131" spans="1:27" ht="15" customHeight="1" x14ac:dyDescent="0.2">
      <c r="A131" s="6" t="s">
        <v>198</v>
      </c>
      <c r="B131" s="59" t="s">
        <v>199</v>
      </c>
      <c r="C131" s="64">
        <v>1000000</v>
      </c>
      <c r="D131" s="37"/>
      <c r="E131" s="38"/>
      <c r="F131" s="38"/>
      <c r="G131" s="38"/>
      <c r="H131" s="64">
        <f t="shared" si="12"/>
        <v>1000000</v>
      </c>
      <c r="I131" s="38">
        <f>+NOVIEMBRE2021!K140</f>
        <v>0</v>
      </c>
      <c r="J131" s="38"/>
      <c r="K131" s="38">
        <f t="shared" si="13"/>
        <v>0</v>
      </c>
      <c r="L131" s="38">
        <f>+NOVIEMBRE2021!N140</f>
        <v>0</v>
      </c>
      <c r="M131" s="38"/>
      <c r="N131" s="38">
        <f t="shared" si="14"/>
        <v>0</v>
      </c>
      <c r="O131" s="38">
        <f>+NOVIEMBRE2021!Q140</f>
        <v>0</v>
      </c>
      <c r="P131" s="38"/>
      <c r="Q131" s="38">
        <f t="shared" si="15"/>
        <v>0</v>
      </c>
      <c r="R131" s="39">
        <f t="shared" si="10"/>
        <v>1000000</v>
      </c>
      <c r="S131" s="40">
        <f t="shared" si="11"/>
        <v>0</v>
      </c>
    </row>
    <row r="132" spans="1:27" ht="15" customHeight="1" x14ac:dyDescent="0.2">
      <c r="A132" s="6" t="s">
        <v>200</v>
      </c>
      <c r="B132" s="59" t="s">
        <v>177</v>
      </c>
      <c r="C132" s="64">
        <v>1000000</v>
      </c>
      <c r="D132" s="37"/>
      <c r="E132" s="38"/>
      <c r="F132" s="38"/>
      <c r="G132" s="38"/>
      <c r="H132" s="64">
        <f t="shared" si="12"/>
        <v>1000000</v>
      </c>
      <c r="I132" s="38">
        <f>+NOVIEMBRE2021!K141</f>
        <v>16500</v>
      </c>
      <c r="J132" s="38"/>
      <c r="K132" s="38">
        <f t="shared" si="13"/>
        <v>16500</v>
      </c>
      <c r="L132" s="38">
        <f>+NOVIEMBRE2021!N141</f>
        <v>16500</v>
      </c>
      <c r="M132" s="38"/>
      <c r="N132" s="38">
        <f t="shared" si="14"/>
        <v>16500</v>
      </c>
      <c r="O132" s="38">
        <f>+NOVIEMBRE2021!Q141</f>
        <v>16500</v>
      </c>
      <c r="P132" s="38"/>
      <c r="Q132" s="38">
        <f t="shared" si="15"/>
        <v>16500</v>
      </c>
      <c r="R132" s="39">
        <f t="shared" si="10"/>
        <v>983500</v>
      </c>
      <c r="S132" s="40">
        <f t="shared" si="11"/>
        <v>0</v>
      </c>
    </row>
    <row r="133" spans="1:27" s="33" customFormat="1" ht="15" customHeight="1" x14ac:dyDescent="0.2">
      <c r="A133" s="5" t="s">
        <v>201</v>
      </c>
      <c r="B133" s="58" t="s">
        <v>202</v>
      </c>
      <c r="C133" s="65">
        <f>+C134</f>
        <v>5000000</v>
      </c>
      <c r="D133" s="34">
        <f>+D134</f>
        <v>0</v>
      </c>
      <c r="E133" s="29">
        <f>+E134</f>
        <v>1000000</v>
      </c>
      <c r="F133" s="29">
        <f>+F134</f>
        <v>0</v>
      </c>
      <c r="G133" s="29">
        <f>+G134</f>
        <v>0</v>
      </c>
      <c r="H133" s="65">
        <f t="shared" si="12"/>
        <v>6000000</v>
      </c>
      <c r="I133" s="29">
        <f>+NOVIEMBRE2021!K142</f>
        <v>5911321</v>
      </c>
      <c r="J133" s="29">
        <f>+J134</f>
        <v>0</v>
      </c>
      <c r="K133" s="29">
        <f t="shared" si="13"/>
        <v>5911321</v>
      </c>
      <c r="L133" s="29">
        <f>+NOVIEMBRE2021!N142</f>
        <v>5911321</v>
      </c>
      <c r="M133" s="29">
        <f>+M134</f>
        <v>0</v>
      </c>
      <c r="N133" s="29">
        <f t="shared" si="14"/>
        <v>5911321</v>
      </c>
      <c r="O133" s="29">
        <f>+NOVIEMBRE2021!Q142</f>
        <v>5911321</v>
      </c>
      <c r="P133" s="29">
        <f>+P134</f>
        <v>0</v>
      </c>
      <c r="Q133" s="29">
        <f t="shared" si="15"/>
        <v>5911321</v>
      </c>
      <c r="R133" s="35">
        <f t="shared" ref="R133:R196" si="17">+H133-K133</f>
        <v>88679</v>
      </c>
      <c r="S133" s="36">
        <f t="shared" ref="S133:S196" si="18">+N133-Q133</f>
        <v>0</v>
      </c>
      <c r="T133" s="70"/>
      <c r="U133" s="70"/>
    </row>
    <row r="134" spans="1:27" ht="15" customHeight="1" x14ac:dyDescent="0.2">
      <c r="A134" s="6" t="s">
        <v>203</v>
      </c>
      <c r="B134" s="59" t="s">
        <v>204</v>
      </c>
      <c r="C134" s="64">
        <v>5000000</v>
      </c>
      <c r="D134" s="37"/>
      <c r="E134" s="38">
        <v>1000000</v>
      </c>
      <c r="F134" s="38"/>
      <c r="G134" s="38"/>
      <c r="H134" s="64">
        <f t="shared" ref="H134:H197" si="19">+C134+D134+E134-F134-G134</f>
        <v>6000000</v>
      </c>
      <c r="I134" s="38">
        <f>+NOVIEMBRE2021!K143</f>
        <v>5911321</v>
      </c>
      <c r="J134" s="38"/>
      <c r="K134" s="38">
        <f t="shared" ref="K134:K197" si="20">+I134+J134</f>
        <v>5911321</v>
      </c>
      <c r="L134" s="38">
        <f>+NOVIEMBRE2021!N143</f>
        <v>5911321</v>
      </c>
      <c r="M134" s="38"/>
      <c r="N134" s="38">
        <f t="shared" ref="N134:N197" si="21">+L134+M134</f>
        <v>5911321</v>
      </c>
      <c r="O134" s="38">
        <f>+NOVIEMBRE2021!Q143</f>
        <v>5911321</v>
      </c>
      <c r="P134" s="38"/>
      <c r="Q134" s="38">
        <f t="shared" ref="Q134:Q197" si="22">+O134+P134</f>
        <v>5911321</v>
      </c>
      <c r="R134" s="39">
        <f t="shared" si="17"/>
        <v>88679</v>
      </c>
      <c r="S134" s="40">
        <f t="shared" si="18"/>
        <v>0</v>
      </c>
    </row>
    <row r="135" spans="1:27" s="33" customFormat="1" ht="15" customHeight="1" x14ac:dyDescent="0.2">
      <c r="A135" s="5" t="s">
        <v>205</v>
      </c>
      <c r="B135" s="58" t="s">
        <v>98</v>
      </c>
      <c r="C135" s="65">
        <f>+C136+C149</f>
        <v>207804833</v>
      </c>
      <c r="D135" s="34">
        <f>+D136+D149</f>
        <v>253188669.95999998</v>
      </c>
      <c r="E135" s="29">
        <f>+E136+E149</f>
        <v>65801328</v>
      </c>
      <c r="F135" s="29">
        <f>+F136+F149</f>
        <v>0</v>
      </c>
      <c r="G135" s="29">
        <f>+G136+G149</f>
        <v>7000000</v>
      </c>
      <c r="H135" s="65">
        <f t="shared" si="19"/>
        <v>519794830.95999998</v>
      </c>
      <c r="I135" s="29">
        <f>+NOVIEMBRE2021!K144</f>
        <v>435033804.97000003</v>
      </c>
      <c r="J135" s="29">
        <f>+J136+J149</f>
        <v>-1376832</v>
      </c>
      <c r="K135" s="29">
        <f t="shared" si="20"/>
        <v>433656972.97000003</v>
      </c>
      <c r="L135" s="29">
        <f>+NOVIEMBRE2021!N144</f>
        <v>357511474.97000003</v>
      </c>
      <c r="M135" s="29">
        <f>+M136+M149</f>
        <v>76145498</v>
      </c>
      <c r="N135" s="29">
        <f t="shared" si="21"/>
        <v>433656972.97000003</v>
      </c>
      <c r="O135" s="29">
        <f>+NOVIEMBRE2021!Q144</f>
        <v>306602824.97000003</v>
      </c>
      <c r="P135" s="29">
        <f>+P136+P149</f>
        <v>108399348</v>
      </c>
      <c r="Q135" s="29">
        <f t="shared" si="22"/>
        <v>415002172.97000003</v>
      </c>
      <c r="R135" s="35">
        <f t="shared" si="17"/>
        <v>86137857.98999995</v>
      </c>
      <c r="S135" s="36">
        <f t="shared" si="18"/>
        <v>18654800</v>
      </c>
      <c r="T135" s="70"/>
      <c r="U135" s="70"/>
    </row>
    <row r="136" spans="1:27" s="33" customFormat="1" ht="15" customHeight="1" x14ac:dyDescent="0.2">
      <c r="A136" s="5" t="s">
        <v>206</v>
      </c>
      <c r="B136" s="58" t="s">
        <v>163</v>
      </c>
      <c r="C136" s="65">
        <f>+C137+C139</f>
        <v>48000000</v>
      </c>
      <c r="D136" s="34">
        <f>+D137+D139</f>
        <v>193522832.57999998</v>
      </c>
      <c r="E136" s="29">
        <f>+E137+E139</f>
        <v>42375296</v>
      </c>
      <c r="F136" s="29">
        <f>+F137+F139</f>
        <v>0</v>
      </c>
      <c r="G136" s="29">
        <f>+G137+G139</f>
        <v>0</v>
      </c>
      <c r="H136" s="65">
        <f t="shared" si="19"/>
        <v>283898128.57999998</v>
      </c>
      <c r="I136" s="29">
        <f>+NOVIEMBRE2021!K145</f>
        <v>254615188</v>
      </c>
      <c r="J136" s="29">
        <f>+J137+J139</f>
        <v>-2501182</v>
      </c>
      <c r="K136" s="29">
        <f t="shared" si="20"/>
        <v>252114006</v>
      </c>
      <c r="L136" s="29">
        <f>+NOVIEMBRE2021!N145</f>
        <v>211532648</v>
      </c>
      <c r="M136" s="29">
        <f>+M137+M139</f>
        <v>40581358</v>
      </c>
      <c r="N136" s="29">
        <f t="shared" si="21"/>
        <v>252114006</v>
      </c>
      <c r="O136" s="29">
        <f>+NOVIEMBRE2021!Q145</f>
        <v>164269648</v>
      </c>
      <c r="P136" s="29">
        <f>+P137+P139</f>
        <v>80584108</v>
      </c>
      <c r="Q136" s="29">
        <f t="shared" si="22"/>
        <v>244853756</v>
      </c>
      <c r="R136" s="35">
        <f t="shared" si="17"/>
        <v>31784122.579999983</v>
      </c>
      <c r="S136" s="36">
        <f t="shared" si="18"/>
        <v>7260250</v>
      </c>
      <c r="T136" s="70"/>
      <c r="U136" s="70"/>
    </row>
    <row r="137" spans="1:27" ht="15" customHeight="1" x14ac:dyDescent="0.2">
      <c r="A137" s="6" t="s">
        <v>207</v>
      </c>
      <c r="B137" s="59" t="s">
        <v>208</v>
      </c>
      <c r="C137" s="64">
        <f>+C138</f>
        <v>10000000</v>
      </c>
      <c r="D137" s="37">
        <f>11837550+5000000</f>
        <v>16837550</v>
      </c>
      <c r="E137" s="38">
        <v>1000000</v>
      </c>
      <c r="F137" s="38">
        <f>+F138</f>
        <v>0</v>
      </c>
      <c r="G137" s="38"/>
      <c r="H137" s="64">
        <f t="shared" si="19"/>
        <v>27837550</v>
      </c>
      <c r="I137" s="38">
        <f>+NOVIEMBRE2021!K146</f>
        <v>18240000</v>
      </c>
      <c r="J137" s="38">
        <v>969558</v>
      </c>
      <c r="K137" s="38">
        <f t="shared" si="20"/>
        <v>19209558</v>
      </c>
      <c r="L137" s="38">
        <f>+NOVIEMBRE2021!N146</f>
        <v>12851450</v>
      </c>
      <c r="M137" s="38">
        <v>6358108</v>
      </c>
      <c r="N137" s="38">
        <f t="shared" si="21"/>
        <v>19209558</v>
      </c>
      <c r="O137" s="38">
        <f>+NOVIEMBRE2021!Q146</f>
        <v>12851450</v>
      </c>
      <c r="P137" s="38">
        <v>4358108</v>
      </c>
      <c r="Q137" s="38">
        <f t="shared" si="22"/>
        <v>17209558</v>
      </c>
      <c r="R137" s="39">
        <f t="shared" si="17"/>
        <v>8627992</v>
      </c>
      <c r="S137" s="40">
        <f t="shared" si="18"/>
        <v>2000000</v>
      </c>
    </row>
    <row r="138" spans="1:27" ht="15" customHeight="1" x14ac:dyDescent="0.2">
      <c r="A138" s="6" t="s">
        <v>209</v>
      </c>
      <c r="B138" s="59" t="s">
        <v>210</v>
      </c>
      <c r="C138" s="64">
        <v>10000000</v>
      </c>
      <c r="D138" s="37"/>
      <c r="E138" s="38"/>
      <c r="F138" s="38"/>
      <c r="G138" s="38"/>
      <c r="H138" s="64">
        <f t="shared" si="19"/>
        <v>10000000</v>
      </c>
      <c r="I138" s="38">
        <f>+NOVIEMBRE2021!K147</f>
        <v>0</v>
      </c>
      <c r="J138" s="38"/>
      <c r="K138" s="38">
        <f t="shared" si="20"/>
        <v>0</v>
      </c>
      <c r="L138" s="38">
        <f>+NOVIEMBRE2021!N147</f>
        <v>0</v>
      </c>
      <c r="M138" s="38"/>
      <c r="N138" s="38">
        <f t="shared" si="21"/>
        <v>0</v>
      </c>
      <c r="O138" s="38">
        <f>+NOVIEMBRE2021!Q147</f>
        <v>0</v>
      </c>
      <c r="P138" s="38"/>
      <c r="Q138" s="38">
        <f t="shared" si="22"/>
        <v>0</v>
      </c>
      <c r="R138" s="39">
        <f t="shared" si="17"/>
        <v>10000000</v>
      </c>
      <c r="S138" s="40">
        <f t="shared" si="18"/>
        <v>0</v>
      </c>
    </row>
    <row r="139" spans="1:27" ht="15" customHeight="1" x14ac:dyDescent="0.2">
      <c r="A139" s="6" t="s">
        <v>211</v>
      </c>
      <c r="B139" s="59" t="s">
        <v>1</v>
      </c>
      <c r="C139" s="64">
        <f>+C140+C141</f>
        <v>38000000</v>
      </c>
      <c r="D139" s="37">
        <f>+D140+D141</f>
        <v>176685282.57999998</v>
      </c>
      <c r="E139" s="38">
        <f>+E140+E141</f>
        <v>41375296</v>
      </c>
      <c r="F139" s="38">
        <f>+F140+F141</f>
        <v>0</v>
      </c>
      <c r="G139" s="38">
        <f>+G140+G141</f>
        <v>0</v>
      </c>
      <c r="H139" s="64">
        <f t="shared" si="19"/>
        <v>256060578.57999998</v>
      </c>
      <c r="I139" s="38">
        <f>+NOVIEMBRE2021!K148</f>
        <v>236375188</v>
      </c>
      <c r="J139" s="38">
        <f>+J140+J141</f>
        <v>-3470740</v>
      </c>
      <c r="K139" s="38">
        <f t="shared" si="20"/>
        <v>232904448</v>
      </c>
      <c r="L139" s="38">
        <f>+NOVIEMBRE2021!N148</f>
        <v>198681198</v>
      </c>
      <c r="M139" s="38">
        <f>+M140+M141</f>
        <v>34223250</v>
      </c>
      <c r="N139" s="38">
        <f t="shared" si="21"/>
        <v>232904448</v>
      </c>
      <c r="O139" s="38">
        <f>+NOVIEMBRE2021!Q148</f>
        <v>151418198</v>
      </c>
      <c r="P139" s="38">
        <f>+P140+P141</f>
        <v>76226000</v>
      </c>
      <c r="Q139" s="38">
        <f t="shared" si="22"/>
        <v>227644198</v>
      </c>
      <c r="R139" s="39">
        <f t="shared" si="17"/>
        <v>23156130.579999983</v>
      </c>
      <c r="S139" s="40">
        <f t="shared" si="18"/>
        <v>5260250</v>
      </c>
    </row>
    <row r="140" spans="1:27" ht="15" customHeight="1" x14ac:dyDescent="0.2">
      <c r="A140" s="6" t="s">
        <v>212</v>
      </c>
      <c r="B140" s="59" t="s">
        <v>213</v>
      </c>
      <c r="C140" s="64"/>
      <c r="D140" s="37">
        <f>51921188+10000000+17858216</f>
        <v>79779404</v>
      </c>
      <c r="E140" s="38">
        <v>19404784</v>
      </c>
      <c r="F140" s="38"/>
      <c r="G140" s="38"/>
      <c r="H140" s="64">
        <f t="shared" si="19"/>
        <v>99184188</v>
      </c>
      <c r="I140" s="38">
        <f>+NOVIEMBRE2021!K149</f>
        <v>99184188</v>
      </c>
      <c r="J140" s="38"/>
      <c r="K140" s="38">
        <f t="shared" si="20"/>
        <v>99184188</v>
      </c>
      <c r="L140" s="38">
        <f>+NOVIEMBRE2021!N149</f>
        <v>99184188</v>
      </c>
      <c r="M140" s="38"/>
      <c r="N140" s="38">
        <f t="shared" si="21"/>
        <v>99184188</v>
      </c>
      <c r="O140" s="38">
        <f>+NOVIEMBRE2021!Q149</f>
        <v>51921188</v>
      </c>
      <c r="P140" s="38">
        <v>47263000</v>
      </c>
      <c r="Q140" s="38">
        <f t="shared" si="22"/>
        <v>99184188</v>
      </c>
      <c r="R140" s="39">
        <f t="shared" si="17"/>
        <v>0</v>
      </c>
      <c r="S140" s="40">
        <f t="shared" si="18"/>
        <v>0</v>
      </c>
    </row>
    <row r="141" spans="1:27" ht="15" customHeight="1" x14ac:dyDescent="0.2">
      <c r="A141" s="6" t="s">
        <v>214</v>
      </c>
      <c r="B141" s="59" t="s">
        <v>215</v>
      </c>
      <c r="C141" s="64">
        <f>+C142+C143+C144+C145+C146+C147+C148</f>
        <v>38000000</v>
      </c>
      <c r="D141" s="38">
        <f>+D142+D143+D144+D145+D146+D147+D148</f>
        <v>96905878.579999998</v>
      </c>
      <c r="E141" s="38">
        <f>+E142+E143+E144+E145+E146+E147+E148</f>
        <v>21970512</v>
      </c>
      <c r="F141" s="38">
        <f>+F142+F143+F144+F145+F146+F147+F148</f>
        <v>0</v>
      </c>
      <c r="G141" s="38">
        <f>+G142+G143+G144+G145+G146+G147+G148</f>
        <v>0</v>
      </c>
      <c r="H141" s="64">
        <f t="shared" si="19"/>
        <v>156876390.57999998</v>
      </c>
      <c r="I141" s="38">
        <f>+NOVIEMBRE2021!K150</f>
        <v>137191000</v>
      </c>
      <c r="J141" s="38">
        <f>+J142+J143+J144+J145+J146+J147+J148</f>
        <v>-3470740</v>
      </c>
      <c r="K141" s="38">
        <f t="shared" si="20"/>
        <v>133720260</v>
      </c>
      <c r="L141" s="38">
        <f>+NOVIEMBRE2021!N150</f>
        <v>99497010</v>
      </c>
      <c r="M141" s="38">
        <f>+M142+M143+M144+M145+M146+M147+M148</f>
        <v>34223250</v>
      </c>
      <c r="N141" s="38">
        <f t="shared" si="21"/>
        <v>133720260</v>
      </c>
      <c r="O141" s="38">
        <f>+NOVIEMBRE2021!Q150</f>
        <v>99497010</v>
      </c>
      <c r="P141" s="38">
        <f>+P142+P143+P144+P145+P146+P147+P148</f>
        <v>28963000</v>
      </c>
      <c r="Q141" s="38">
        <f t="shared" si="22"/>
        <v>128460010</v>
      </c>
      <c r="R141" s="39">
        <f t="shared" si="17"/>
        <v>23156130.579999983</v>
      </c>
      <c r="S141" s="40">
        <f t="shared" si="18"/>
        <v>5260250</v>
      </c>
      <c r="U141" s="71" t="s">
        <v>390</v>
      </c>
      <c r="V141" s="162" t="s">
        <v>391</v>
      </c>
      <c r="X141" s="162" t="s">
        <v>392</v>
      </c>
      <c r="Y141" s="162" t="s">
        <v>393</v>
      </c>
      <c r="Z141" s="8" t="s">
        <v>390</v>
      </c>
      <c r="AA141" s="8" t="s">
        <v>394</v>
      </c>
    </row>
    <row r="142" spans="1:27" ht="15" customHeight="1" x14ac:dyDescent="0.2">
      <c r="A142" s="6" t="s">
        <v>216</v>
      </c>
      <c r="B142" s="62" t="s">
        <v>217</v>
      </c>
      <c r="C142" s="64">
        <v>26000000</v>
      </c>
      <c r="D142" s="37">
        <v>10000000</v>
      </c>
      <c r="E142" s="38"/>
      <c r="F142" s="38"/>
      <c r="G142" s="38"/>
      <c r="H142" s="64">
        <f t="shared" si="19"/>
        <v>36000000</v>
      </c>
      <c r="I142" s="38">
        <f>+NOVIEMBRE2021!K151</f>
        <v>24800000</v>
      </c>
      <c r="J142" s="38">
        <v>-3468420</v>
      </c>
      <c r="K142" s="38">
        <f t="shared" si="20"/>
        <v>21331580</v>
      </c>
      <c r="L142" s="38">
        <f>+NOVIEMBRE2021!N151</f>
        <v>16071330</v>
      </c>
      <c r="M142" s="38">
        <v>5260250</v>
      </c>
      <c r="N142" s="38">
        <f t="shared" si="21"/>
        <v>21331580</v>
      </c>
      <c r="O142" s="38">
        <f>+NOVIEMBRE2021!Q151</f>
        <v>16071330</v>
      </c>
      <c r="P142" s="38"/>
      <c r="Q142" s="38">
        <f t="shared" si="22"/>
        <v>16071330</v>
      </c>
      <c r="R142" s="39">
        <f t="shared" si="17"/>
        <v>14668420</v>
      </c>
      <c r="S142" s="40">
        <f t="shared" si="18"/>
        <v>5260250</v>
      </c>
      <c r="U142" s="164" t="s">
        <v>388</v>
      </c>
      <c r="V142" s="164"/>
      <c r="X142" s="164" t="s">
        <v>389</v>
      </c>
      <c r="Y142" s="164"/>
    </row>
    <row r="143" spans="1:27" ht="15" customHeight="1" x14ac:dyDescent="0.2">
      <c r="A143" s="6" t="s">
        <v>218</v>
      </c>
      <c r="B143" s="62" t="s">
        <v>219</v>
      </c>
      <c r="C143" s="64">
        <v>4000000</v>
      </c>
      <c r="D143" s="37"/>
      <c r="E143" s="38">
        <f>1030500+1362462</f>
        <v>2392962</v>
      </c>
      <c r="F143" s="38"/>
      <c r="G143" s="38"/>
      <c r="H143" s="64">
        <f t="shared" si="19"/>
        <v>6392962</v>
      </c>
      <c r="I143" s="38">
        <f>+NOVIEMBRE2021!K152</f>
        <v>2000000</v>
      </c>
      <c r="J143" s="38">
        <v>-1770</v>
      </c>
      <c r="K143" s="38">
        <f t="shared" si="20"/>
        <v>1998230</v>
      </c>
      <c r="L143" s="38">
        <f>+NOVIEMBRE2021!N152</f>
        <v>1998230</v>
      </c>
      <c r="M143" s="38"/>
      <c r="N143" s="38">
        <f t="shared" si="21"/>
        <v>1998230</v>
      </c>
      <c r="O143" s="38">
        <f>+NOVIEMBRE2021!Q152</f>
        <v>1998230</v>
      </c>
      <c r="P143" s="38"/>
      <c r="Q143" s="38">
        <f t="shared" si="22"/>
        <v>1998230</v>
      </c>
      <c r="R143" s="39">
        <f t="shared" si="17"/>
        <v>4394732</v>
      </c>
      <c r="S143" s="40">
        <f t="shared" si="18"/>
        <v>0</v>
      </c>
      <c r="U143" s="53">
        <v>3774219</v>
      </c>
      <c r="V143" s="53"/>
      <c r="X143" s="53">
        <v>8111926</v>
      </c>
      <c r="Y143" s="53">
        <v>9679587</v>
      </c>
      <c r="Z143" s="53">
        <v>2699380</v>
      </c>
      <c r="AA143" s="53">
        <v>1999200</v>
      </c>
    </row>
    <row r="144" spans="1:27" ht="15" customHeight="1" x14ac:dyDescent="0.2">
      <c r="A144" s="6" t="s">
        <v>220</v>
      </c>
      <c r="B144" s="62" t="s">
        <v>221</v>
      </c>
      <c r="C144" s="64">
        <v>4000000</v>
      </c>
      <c r="D144" s="37">
        <v>1992428.58</v>
      </c>
      <c r="E144" s="38"/>
      <c r="F144" s="38"/>
      <c r="G144" s="38"/>
      <c r="H144" s="64">
        <f t="shared" si="19"/>
        <v>5992428.5800000001</v>
      </c>
      <c r="I144" s="38">
        <f>+NOVIEMBRE2021!K153</f>
        <v>5900000</v>
      </c>
      <c r="J144" s="38">
        <v>-550</v>
      </c>
      <c r="K144" s="38">
        <f t="shared" si="20"/>
        <v>5899450</v>
      </c>
      <c r="L144" s="38">
        <f>+NOVIEMBRE2021!N153</f>
        <v>5899450</v>
      </c>
      <c r="M144" s="38"/>
      <c r="N144" s="38">
        <f t="shared" si="21"/>
        <v>5899450</v>
      </c>
      <c r="O144" s="38">
        <f>+NOVIEMBRE2021!Q153</f>
        <v>5899450</v>
      </c>
      <c r="P144" s="38"/>
      <c r="Q144" s="38">
        <f t="shared" si="22"/>
        <v>5899450</v>
      </c>
      <c r="R144" s="39">
        <f t="shared" si="17"/>
        <v>92978.580000000075</v>
      </c>
      <c r="S144" s="40">
        <f t="shared" si="18"/>
        <v>0</v>
      </c>
      <c r="U144" s="53">
        <v>493606</v>
      </c>
      <c r="V144" s="53">
        <v>6619334</v>
      </c>
      <c r="X144" s="53">
        <v>5970000</v>
      </c>
      <c r="Y144" s="53">
        <v>4505409</v>
      </c>
      <c r="Z144" s="53">
        <v>3240</v>
      </c>
      <c r="AA144" s="53">
        <v>2547909</v>
      </c>
    </row>
    <row r="145" spans="1:27" ht="15" customHeight="1" x14ac:dyDescent="0.2">
      <c r="A145" s="6" t="s">
        <v>222</v>
      </c>
      <c r="B145" s="62" t="s">
        <v>223</v>
      </c>
      <c r="C145" s="64"/>
      <c r="D145" s="37">
        <f>10000000+74913450</f>
        <v>84913450</v>
      </c>
      <c r="E145" s="38">
        <f>14424000+5153550</f>
        <v>19577550</v>
      </c>
      <c r="F145" s="38"/>
      <c r="G145" s="38"/>
      <c r="H145" s="64">
        <f t="shared" si="19"/>
        <v>104491000</v>
      </c>
      <c r="I145" s="38">
        <f>+NOVIEMBRE2021!K154</f>
        <v>104491000</v>
      </c>
      <c r="J145" s="38"/>
      <c r="K145" s="38">
        <f t="shared" si="20"/>
        <v>104491000</v>
      </c>
      <c r="L145" s="38">
        <f>+NOVIEMBRE2021!N154</f>
        <v>75528000</v>
      </c>
      <c r="M145" s="38">
        <v>28963000</v>
      </c>
      <c r="N145" s="38">
        <f t="shared" si="21"/>
        <v>104491000</v>
      </c>
      <c r="O145" s="38">
        <f>+NOVIEMBRE2021!Q154</f>
        <v>75528000</v>
      </c>
      <c r="P145" s="38">
        <v>28963000</v>
      </c>
      <c r="Q145" s="38">
        <f t="shared" si="22"/>
        <v>104491000</v>
      </c>
      <c r="R145" s="39">
        <f t="shared" si="17"/>
        <v>0</v>
      </c>
      <c r="S145" s="40">
        <f t="shared" si="18"/>
        <v>0</v>
      </c>
      <c r="U145" s="53">
        <v>3601600</v>
      </c>
      <c r="V145" s="53">
        <v>5000000</v>
      </c>
      <c r="X145" s="53">
        <v>1276350</v>
      </c>
      <c r="Y145" s="53">
        <v>573278</v>
      </c>
      <c r="Z145" s="53"/>
      <c r="AA145" s="53">
        <v>275197</v>
      </c>
    </row>
    <row r="146" spans="1:27" ht="15" customHeight="1" x14ac:dyDescent="0.2">
      <c r="A146" s="6" t="s">
        <v>224</v>
      </c>
      <c r="B146" s="62" t="s">
        <v>175</v>
      </c>
      <c r="C146" s="64">
        <v>2000000</v>
      </c>
      <c r="D146" s="37"/>
      <c r="E146" s="38"/>
      <c r="F146" s="38"/>
      <c r="G146" s="38"/>
      <c r="H146" s="64">
        <f t="shared" si="19"/>
        <v>2000000</v>
      </c>
      <c r="I146" s="38">
        <f>+NOVIEMBRE2021!K155</f>
        <v>0</v>
      </c>
      <c r="J146" s="38"/>
      <c r="K146" s="38">
        <f t="shared" si="20"/>
        <v>0</v>
      </c>
      <c r="L146" s="38">
        <f>+NOVIEMBRE2021!N155</f>
        <v>0</v>
      </c>
      <c r="M146" s="38"/>
      <c r="N146" s="38">
        <f t="shared" si="21"/>
        <v>0</v>
      </c>
      <c r="O146" s="38">
        <f>+NOVIEMBRE2021!Q155</f>
        <v>0</v>
      </c>
      <c r="P146" s="38"/>
      <c r="Q146" s="38">
        <f t="shared" si="22"/>
        <v>0</v>
      </c>
      <c r="R146" s="39">
        <f t="shared" si="17"/>
        <v>2000000</v>
      </c>
      <c r="S146" s="40">
        <f t="shared" si="18"/>
        <v>0</v>
      </c>
      <c r="U146" s="53">
        <v>1853441</v>
      </c>
      <c r="V146" s="53"/>
      <c r="X146" s="53">
        <v>1231588</v>
      </c>
      <c r="Y146" s="53">
        <v>189564</v>
      </c>
      <c r="Z146" s="53"/>
    </row>
    <row r="147" spans="1:27" ht="15" customHeight="1" x14ac:dyDescent="0.2">
      <c r="A147" s="6" t="s">
        <v>225</v>
      </c>
      <c r="B147" s="62" t="s">
        <v>226</v>
      </c>
      <c r="C147" s="64">
        <v>2000000</v>
      </c>
      <c r="D147" s="37"/>
      <c r="E147" s="38"/>
      <c r="F147" s="38"/>
      <c r="G147" s="38"/>
      <c r="H147" s="64">
        <f t="shared" si="19"/>
        <v>2000000</v>
      </c>
      <c r="I147" s="38">
        <f>+NOVIEMBRE2021!K156</f>
        <v>0</v>
      </c>
      <c r="J147" s="38"/>
      <c r="K147" s="38">
        <f t="shared" si="20"/>
        <v>0</v>
      </c>
      <c r="L147" s="38">
        <f>+NOVIEMBRE2021!N156</f>
        <v>0</v>
      </c>
      <c r="M147" s="38"/>
      <c r="N147" s="38">
        <f t="shared" si="21"/>
        <v>0</v>
      </c>
      <c r="O147" s="38">
        <f>+NOVIEMBRE2021!Q156</f>
        <v>0</v>
      </c>
      <c r="P147" s="38"/>
      <c r="Q147" s="38">
        <f t="shared" si="22"/>
        <v>0</v>
      </c>
      <c r="R147" s="39">
        <f t="shared" si="17"/>
        <v>2000000</v>
      </c>
      <c r="S147" s="40">
        <f t="shared" si="18"/>
        <v>0</v>
      </c>
      <c r="U147" s="53">
        <v>657800</v>
      </c>
      <c r="V147" s="53"/>
      <c r="X147" s="53">
        <v>407508</v>
      </c>
      <c r="Y147" s="53">
        <v>3062904</v>
      </c>
      <c r="Z147" s="53"/>
    </row>
    <row r="148" spans="1:27" ht="15" customHeight="1" x14ac:dyDescent="0.2">
      <c r="A148" s="6" t="s">
        <v>227</v>
      </c>
      <c r="B148" s="62" t="s">
        <v>228</v>
      </c>
      <c r="C148" s="64"/>
      <c r="D148" s="37"/>
      <c r="E148" s="38"/>
      <c r="F148" s="38"/>
      <c r="G148" s="38"/>
      <c r="H148" s="64">
        <f t="shared" si="19"/>
        <v>0</v>
      </c>
      <c r="I148" s="38">
        <f>+NOVIEMBRE2021!K157</f>
        <v>0</v>
      </c>
      <c r="J148" s="38"/>
      <c r="K148" s="38">
        <f t="shared" si="20"/>
        <v>0</v>
      </c>
      <c r="L148" s="38">
        <f>+NOVIEMBRE2021!N157</f>
        <v>0</v>
      </c>
      <c r="M148" s="38"/>
      <c r="N148" s="38">
        <f t="shared" si="21"/>
        <v>0</v>
      </c>
      <c r="O148" s="38">
        <f>+NOVIEMBRE2021!Q157</f>
        <v>0</v>
      </c>
      <c r="P148" s="38"/>
      <c r="Q148" s="38">
        <f t="shared" si="22"/>
        <v>0</v>
      </c>
      <c r="R148" s="39">
        <f t="shared" si="17"/>
        <v>0</v>
      </c>
      <c r="S148" s="40">
        <f t="shared" si="18"/>
        <v>0</v>
      </c>
      <c r="U148" s="53">
        <f>SUM(U143:U147)</f>
        <v>10380666</v>
      </c>
      <c r="V148" s="53">
        <f>SUM(V143:V147)</f>
        <v>11619334</v>
      </c>
      <c r="X148" s="53">
        <v>2172166</v>
      </c>
      <c r="Y148" s="53">
        <v>67760</v>
      </c>
    </row>
    <row r="149" spans="1:27" s="33" customFormat="1" ht="15" customHeight="1" x14ac:dyDescent="0.2">
      <c r="A149" s="5" t="s">
        <v>229</v>
      </c>
      <c r="B149" s="58" t="s">
        <v>179</v>
      </c>
      <c r="C149" s="65">
        <f>+C150+C151</f>
        <v>159804833</v>
      </c>
      <c r="D149" s="34">
        <f>+D150+D151</f>
        <v>59665837.380000003</v>
      </c>
      <c r="E149" s="29">
        <f>+E150+E151</f>
        <v>23426032</v>
      </c>
      <c r="F149" s="29">
        <f>+F150+F151</f>
        <v>0</v>
      </c>
      <c r="G149" s="29">
        <f>+G150+G151</f>
        <v>7000000</v>
      </c>
      <c r="H149" s="65">
        <f t="shared" si="19"/>
        <v>235896702.38</v>
      </c>
      <c r="I149" s="29">
        <f>+NOVIEMBRE2021!K158</f>
        <v>180418616.97</v>
      </c>
      <c r="J149" s="29">
        <f>+J150+J151</f>
        <v>1124350</v>
      </c>
      <c r="K149" s="29">
        <f t="shared" si="20"/>
        <v>181542966.97</v>
      </c>
      <c r="L149" s="29">
        <f>+NOVIEMBRE2021!N158</f>
        <v>145978826.97</v>
      </c>
      <c r="M149" s="29">
        <f>+M150+M151</f>
        <v>35564140</v>
      </c>
      <c r="N149" s="29">
        <f t="shared" si="21"/>
        <v>181542966.97</v>
      </c>
      <c r="O149" s="29">
        <f>+NOVIEMBRE2021!Q158</f>
        <v>142333176.97</v>
      </c>
      <c r="P149" s="29">
        <f>+P150+P151</f>
        <v>27815240</v>
      </c>
      <c r="Q149" s="29">
        <f t="shared" si="22"/>
        <v>170148416.97</v>
      </c>
      <c r="R149" s="35">
        <f t="shared" si="17"/>
        <v>54353735.409999996</v>
      </c>
      <c r="S149" s="36">
        <f t="shared" si="18"/>
        <v>11394550</v>
      </c>
      <c r="T149" s="70"/>
      <c r="U149" s="70"/>
      <c r="V149" s="54">
        <f>+V148+U148</f>
        <v>22000000</v>
      </c>
      <c r="X149" s="53">
        <v>415500</v>
      </c>
      <c r="Y149" s="53">
        <v>671458</v>
      </c>
    </row>
    <row r="150" spans="1:27" ht="15" customHeight="1" x14ac:dyDescent="0.2">
      <c r="A150" s="6" t="s">
        <v>230</v>
      </c>
      <c r="B150" s="59" t="s">
        <v>231</v>
      </c>
      <c r="C150" s="64">
        <v>68804833</v>
      </c>
      <c r="D150" s="37">
        <f>3385200+7207000+3262760+7000000+14103728.81</f>
        <v>34958688.810000002</v>
      </c>
      <c r="E150" s="38"/>
      <c r="F150" s="38"/>
      <c r="G150" s="38">
        <v>1000000</v>
      </c>
      <c r="H150" s="64">
        <f t="shared" si="19"/>
        <v>102763521.81</v>
      </c>
      <c r="I150" s="38">
        <f>+NOVIEMBRE2021!K159</f>
        <v>60203200</v>
      </c>
      <c r="J150" s="38">
        <v>800000</v>
      </c>
      <c r="K150" s="38">
        <f t="shared" si="20"/>
        <v>61003200</v>
      </c>
      <c r="L150" s="38">
        <f>+NOVIEMBRE2021!N159</f>
        <v>47703200</v>
      </c>
      <c r="M150" s="38">
        <v>13300000</v>
      </c>
      <c r="N150" s="38">
        <f t="shared" si="21"/>
        <v>61003200</v>
      </c>
      <c r="O150" s="38">
        <f>+NOVIEMBRE2021!Q159</f>
        <v>47703200</v>
      </c>
      <c r="P150" s="38">
        <v>13300000</v>
      </c>
      <c r="Q150" s="38">
        <f t="shared" si="22"/>
        <v>61003200</v>
      </c>
      <c r="R150" s="39">
        <f t="shared" si="17"/>
        <v>41760321.810000002</v>
      </c>
      <c r="S150" s="40">
        <f t="shared" si="18"/>
        <v>0</v>
      </c>
      <c r="X150" s="53">
        <v>3478166</v>
      </c>
      <c r="Y150" s="53">
        <v>84683</v>
      </c>
    </row>
    <row r="151" spans="1:27" ht="15" customHeight="1" x14ac:dyDescent="0.2">
      <c r="A151" s="6" t="s">
        <v>232</v>
      </c>
      <c r="B151" s="59" t="s">
        <v>1</v>
      </c>
      <c r="C151" s="64">
        <f>SUM(C152:C162)</f>
        <v>91000000</v>
      </c>
      <c r="D151" s="37">
        <f>SUM(D152:D162)</f>
        <v>24707148.57</v>
      </c>
      <c r="E151" s="38">
        <f>SUM(E152:E162)</f>
        <v>23426032</v>
      </c>
      <c r="F151" s="38">
        <f>SUM(F152:F162)</f>
        <v>0</v>
      </c>
      <c r="G151" s="38">
        <f>SUM(G152:G162)</f>
        <v>6000000</v>
      </c>
      <c r="H151" s="64">
        <f t="shared" si="19"/>
        <v>133133180.56999999</v>
      </c>
      <c r="I151" s="38">
        <f>+NOVIEMBRE2021!K160</f>
        <v>120215416.97</v>
      </c>
      <c r="J151" s="38">
        <f>SUM(J152:J162)</f>
        <v>324350</v>
      </c>
      <c r="K151" s="38">
        <f t="shared" si="20"/>
        <v>120539766.97</v>
      </c>
      <c r="L151" s="38">
        <f>+NOVIEMBRE2021!N160</f>
        <v>98275626.969999999</v>
      </c>
      <c r="M151" s="38">
        <f>SUM(M152:M162)</f>
        <v>22264140</v>
      </c>
      <c r="N151" s="38">
        <f t="shared" si="21"/>
        <v>120539766.97</v>
      </c>
      <c r="O151" s="38">
        <f>+NOVIEMBRE2021!Q160</f>
        <v>94629976.969999999</v>
      </c>
      <c r="P151" s="38">
        <f>SUM(P152:P162)</f>
        <v>14515240</v>
      </c>
      <c r="Q151" s="38">
        <f t="shared" si="22"/>
        <v>109145216.97</v>
      </c>
      <c r="R151" s="39">
        <f t="shared" si="17"/>
        <v>12593413.599999994</v>
      </c>
      <c r="S151" s="40">
        <f t="shared" si="18"/>
        <v>11394550</v>
      </c>
      <c r="X151" s="53">
        <v>53252</v>
      </c>
      <c r="Y151" s="53">
        <v>4000000</v>
      </c>
    </row>
    <row r="152" spans="1:27" ht="15" customHeight="1" x14ac:dyDescent="0.2">
      <c r="A152" s="6" t="s">
        <v>233</v>
      </c>
      <c r="B152" s="59" t="s">
        <v>181</v>
      </c>
      <c r="C152" s="64">
        <v>10000000</v>
      </c>
      <c r="D152" s="37"/>
      <c r="E152" s="38"/>
      <c r="F152" s="38"/>
      <c r="G152" s="38">
        <v>1000000</v>
      </c>
      <c r="H152" s="64">
        <f t="shared" si="19"/>
        <v>9000000</v>
      </c>
      <c r="I152" s="38">
        <f>+NOVIEMBRE2021!K161</f>
        <v>2869767</v>
      </c>
      <c r="J152" s="38"/>
      <c r="K152" s="38">
        <f t="shared" si="20"/>
        <v>2869767</v>
      </c>
      <c r="L152" s="38">
        <f>+NOVIEMBRE2021!N161</f>
        <v>2869767</v>
      </c>
      <c r="M152" s="38"/>
      <c r="N152" s="38">
        <f t="shared" si="21"/>
        <v>2869767</v>
      </c>
      <c r="O152" s="38">
        <f>+NOVIEMBRE2021!Q161</f>
        <v>2869767</v>
      </c>
      <c r="P152" s="38"/>
      <c r="Q152" s="38">
        <f t="shared" si="22"/>
        <v>2869767</v>
      </c>
      <c r="R152" s="39">
        <f t="shared" si="17"/>
        <v>6130233</v>
      </c>
      <c r="S152" s="40">
        <f t="shared" si="18"/>
        <v>0</v>
      </c>
      <c r="X152" s="53">
        <v>1682871</v>
      </c>
    </row>
    <row r="153" spans="1:27" ht="15" customHeight="1" x14ac:dyDescent="0.2">
      <c r="A153" s="6" t="s">
        <v>234</v>
      </c>
      <c r="B153" s="59" t="s">
        <v>183</v>
      </c>
      <c r="C153" s="64">
        <v>15000000</v>
      </c>
      <c r="D153" s="37"/>
      <c r="E153" s="38">
        <v>1312032</v>
      </c>
      <c r="F153" s="38"/>
      <c r="G153" s="38"/>
      <c r="H153" s="64">
        <f t="shared" si="19"/>
        <v>16312032</v>
      </c>
      <c r="I153" s="38">
        <f>+NOVIEMBRE2021!K162</f>
        <v>14293033.970000001</v>
      </c>
      <c r="J153" s="38">
        <v>1913350</v>
      </c>
      <c r="K153" s="38">
        <f t="shared" si="20"/>
        <v>16206383.970000001</v>
      </c>
      <c r="L153" s="38">
        <f>+NOVIEMBRE2021!N162</f>
        <v>14293033.970000001</v>
      </c>
      <c r="M153" s="38">
        <v>1913350</v>
      </c>
      <c r="N153" s="38">
        <f t="shared" si="21"/>
        <v>16206383.970000001</v>
      </c>
      <c r="O153" s="38">
        <f>+NOVIEMBRE2021!Q162</f>
        <v>14293033.970000001</v>
      </c>
      <c r="P153" s="38">
        <v>1913350</v>
      </c>
      <c r="Q153" s="38">
        <f t="shared" si="22"/>
        <v>16206383.970000001</v>
      </c>
      <c r="R153" s="39">
        <f t="shared" si="17"/>
        <v>105648.02999999933</v>
      </c>
      <c r="S153" s="40">
        <f t="shared" si="18"/>
        <v>0</v>
      </c>
      <c r="X153" s="53">
        <v>180188</v>
      </c>
    </row>
    <row r="154" spans="1:27" ht="15" customHeight="1" x14ac:dyDescent="0.2">
      <c r="A154" s="6" t="s">
        <v>235</v>
      </c>
      <c r="B154" s="59" t="s">
        <v>185</v>
      </c>
      <c r="C154" s="64">
        <v>5000000</v>
      </c>
      <c r="D154" s="37"/>
      <c r="E154" s="38">
        <v>562875</v>
      </c>
      <c r="F154" s="38"/>
      <c r="G154" s="38"/>
      <c r="H154" s="64">
        <f t="shared" si="19"/>
        <v>5562875</v>
      </c>
      <c r="I154" s="38">
        <f>+NOVIEMBRE2021!K163</f>
        <v>5562875</v>
      </c>
      <c r="J154" s="38"/>
      <c r="K154" s="38">
        <f t="shared" si="20"/>
        <v>5562875</v>
      </c>
      <c r="L154" s="38">
        <f>+NOVIEMBRE2021!N163</f>
        <v>5562875</v>
      </c>
      <c r="M154" s="38"/>
      <c r="N154" s="38">
        <f t="shared" si="21"/>
        <v>5562875</v>
      </c>
      <c r="O154" s="38">
        <f>+NOVIEMBRE2021!Q163</f>
        <v>5562875</v>
      </c>
      <c r="P154" s="38"/>
      <c r="Q154" s="38">
        <f t="shared" si="22"/>
        <v>5562875</v>
      </c>
      <c r="R154" s="39">
        <f t="shared" si="17"/>
        <v>0</v>
      </c>
      <c r="S154" s="40">
        <f t="shared" si="18"/>
        <v>0</v>
      </c>
      <c r="X154" s="53">
        <f>8100000-736464</f>
        <v>7363536</v>
      </c>
    </row>
    <row r="155" spans="1:27" ht="15" customHeight="1" x14ac:dyDescent="0.2">
      <c r="A155" s="6" t="s">
        <v>236</v>
      </c>
      <c r="B155" s="59" t="s">
        <v>187</v>
      </c>
      <c r="C155" s="64"/>
      <c r="D155" s="37"/>
      <c r="E155" s="38"/>
      <c r="F155" s="38"/>
      <c r="G155" s="38"/>
      <c r="H155" s="64">
        <f t="shared" si="19"/>
        <v>0</v>
      </c>
      <c r="I155" s="38">
        <f>+NOVIEMBRE2021!K164</f>
        <v>0</v>
      </c>
      <c r="J155" s="38"/>
      <c r="K155" s="38">
        <f t="shared" si="20"/>
        <v>0</v>
      </c>
      <c r="L155" s="38">
        <f>+NOVIEMBRE2021!N164</f>
        <v>0</v>
      </c>
      <c r="M155" s="38"/>
      <c r="N155" s="38">
        <f t="shared" si="21"/>
        <v>0</v>
      </c>
      <c r="O155" s="38">
        <f>+NOVIEMBRE2021!Q164</f>
        <v>0</v>
      </c>
      <c r="P155" s="38"/>
      <c r="Q155" s="38">
        <f t="shared" si="22"/>
        <v>0</v>
      </c>
      <c r="R155" s="39">
        <f t="shared" si="17"/>
        <v>0</v>
      </c>
      <c r="S155" s="40">
        <f t="shared" si="18"/>
        <v>0</v>
      </c>
      <c r="X155" s="53">
        <f>SUM(X143:X154)</f>
        <v>32343051</v>
      </c>
      <c r="Y155" s="53">
        <f>SUM(Y143:Y154)</f>
        <v>22834643</v>
      </c>
      <c r="Z155" s="53">
        <f>SUM(Z143:Z147)</f>
        <v>2702620</v>
      </c>
      <c r="AA155" s="53">
        <f>SUM(AA143:AA154)</f>
        <v>4822306</v>
      </c>
    </row>
    <row r="156" spans="1:27" ht="15" customHeight="1" x14ac:dyDescent="0.2">
      <c r="A156" s="6" t="s">
        <v>237</v>
      </c>
      <c r="B156" s="59" t="s">
        <v>189</v>
      </c>
      <c r="C156" s="64"/>
      <c r="D156" s="37"/>
      <c r="E156" s="38"/>
      <c r="F156" s="38"/>
      <c r="G156" s="38"/>
      <c r="H156" s="64">
        <f t="shared" si="19"/>
        <v>0</v>
      </c>
      <c r="I156" s="38">
        <f>+NOVIEMBRE2021!K165</f>
        <v>0</v>
      </c>
      <c r="J156" s="38"/>
      <c r="K156" s="38">
        <f t="shared" si="20"/>
        <v>0</v>
      </c>
      <c r="L156" s="38">
        <f>+NOVIEMBRE2021!N165</f>
        <v>0</v>
      </c>
      <c r="M156" s="38"/>
      <c r="N156" s="38">
        <f t="shared" si="21"/>
        <v>0</v>
      </c>
      <c r="O156" s="38">
        <f>+NOVIEMBRE2021!Q165</f>
        <v>0</v>
      </c>
      <c r="P156" s="38"/>
      <c r="Q156" s="38">
        <f t="shared" si="22"/>
        <v>0</v>
      </c>
      <c r="R156" s="39">
        <f t="shared" si="17"/>
        <v>0</v>
      </c>
      <c r="S156" s="40">
        <f t="shared" si="18"/>
        <v>0</v>
      </c>
      <c r="Y156" s="53">
        <f>+Y155+X155+AA155</f>
        <v>60000000</v>
      </c>
    </row>
    <row r="157" spans="1:27" ht="15" customHeight="1" x14ac:dyDescent="0.2">
      <c r="A157" s="6" t="s">
        <v>238</v>
      </c>
      <c r="B157" s="59" t="s">
        <v>191</v>
      </c>
      <c r="C157" s="64">
        <v>5000000</v>
      </c>
      <c r="D157" s="37"/>
      <c r="E157" s="38"/>
      <c r="F157" s="38"/>
      <c r="G157" s="38"/>
      <c r="H157" s="64">
        <f t="shared" si="19"/>
        <v>5000000</v>
      </c>
      <c r="I157" s="38">
        <f>+NOVIEMBRE2021!K166</f>
        <v>2129900</v>
      </c>
      <c r="J157" s="38"/>
      <c r="K157" s="38">
        <f t="shared" si="20"/>
        <v>2129900</v>
      </c>
      <c r="L157" s="38">
        <f>+NOVIEMBRE2021!N166</f>
        <v>2129900</v>
      </c>
      <c r="M157" s="38"/>
      <c r="N157" s="38">
        <f t="shared" si="21"/>
        <v>2129900</v>
      </c>
      <c r="O157" s="38">
        <f>+NOVIEMBRE2021!Q166</f>
        <v>2129900</v>
      </c>
      <c r="P157" s="38"/>
      <c r="Q157" s="38">
        <f t="shared" si="22"/>
        <v>2129900</v>
      </c>
      <c r="R157" s="39">
        <f t="shared" si="17"/>
        <v>2870100</v>
      </c>
      <c r="S157" s="40">
        <f t="shared" si="18"/>
        <v>0</v>
      </c>
      <c r="Y157" s="53">
        <v>49335090</v>
      </c>
    </row>
    <row r="158" spans="1:27" ht="15" customHeight="1" x14ac:dyDescent="0.2">
      <c r="A158" s="6" t="s">
        <v>239</v>
      </c>
      <c r="B158" s="59" t="s">
        <v>240</v>
      </c>
      <c r="C158" s="64">
        <v>1000000</v>
      </c>
      <c r="D158" s="37"/>
      <c r="E158" s="38"/>
      <c r="F158" s="38"/>
      <c r="G158" s="38"/>
      <c r="H158" s="64">
        <f t="shared" si="19"/>
        <v>1000000</v>
      </c>
      <c r="I158" s="38">
        <f>+NOVIEMBRE2021!K167</f>
        <v>0</v>
      </c>
      <c r="J158" s="38"/>
      <c r="K158" s="38">
        <f t="shared" si="20"/>
        <v>0</v>
      </c>
      <c r="L158" s="38">
        <f>+NOVIEMBRE2021!N167</f>
        <v>0</v>
      </c>
      <c r="M158" s="38"/>
      <c r="N158" s="38">
        <f t="shared" si="21"/>
        <v>0</v>
      </c>
      <c r="O158" s="38">
        <f>+NOVIEMBRE2021!Q167</f>
        <v>0</v>
      </c>
      <c r="P158" s="38"/>
      <c r="Q158" s="38">
        <f t="shared" si="22"/>
        <v>0</v>
      </c>
      <c r="R158" s="39">
        <f t="shared" si="17"/>
        <v>1000000</v>
      </c>
      <c r="S158" s="40">
        <f t="shared" si="18"/>
        <v>0</v>
      </c>
      <c r="Y158" s="69">
        <f>+Y156-Y157</f>
        <v>10664910</v>
      </c>
    </row>
    <row r="159" spans="1:27" ht="15" customHeight="1" x14ac:dyDescent="0.2">
      <c r="A159" s="6" t="s">
        <v>241</v>
      </c>
      <c r="B159" s="59" t="s">
        <v>195</v>
      </c>
      <c r="C159" s="64"/>
      <c r="D159" s="37"/>
      <c r="E159" s="38"/>
      <c r="F159" s="38"/>
      <c r="G159" s="38"/>
      <c r="H159" s="64">
        <f t="shared" si="19"/>
        <v>0</v>
      </c>
      <c r="I159" s="38">
        <f>+NOVIEMBRE2021!K168</f>
        <v>0</v>
      </c>
      <c r="J159" s="38"/>
      <c r="K159" s="38">
        <f t="shared" si="20"/>
        <v>0</v>
      </c>
      <c r="L159" s="38">
        <f>+NOVIEMBRE2021!N168</f>
        <v>0</v>
      </c>
      <c r="M159" s="38"/>
      <c r="N159" s="38">
        <f t="shared" si="21"/>
        <v>0</v>
      </c>
      <c r="O159" s="38">
        <f>+NOVIEMBRE2021!Q168</f>
        <v>0</v>
      </c>
      <c r="P159" s="38"/>
      <c r="Q159" s="38">
        <f t="shared" si="22"/>
        <v>0</v>
      </c>
      <c r="R159" s="39">
        <f t="shared" si="17"/>
        <v>0</v>
      </c>
      <c r="S159" s="40">
        <f t="shared" si="18"/>
        <v>0</v>
      </c>
    </row>
    <row r="160" spans="1:27" ht="15" customHeight="1" x14ac:dyDescent="0.2">
      <c r="A160" s="6" t="s">
        <v>242</v>
      </c>
      <c r="B160" s="59" t="s">
        <v>199</v>
      </c>
      <c r="C160" s="64"/>
      <c r="D160" s="37"/>
      <c r="E160" s="38"/>
      <c r="F160" s="38"/>
      <c r="G160" s="38"/>
      <c r="H160" s="64">
        <f t="shared" si="19"/>
        <v>0</v>
      </c>
      <c r="I160" s="38">
        <f>+NOVIEMBRE2021!K169</f>
        <v>0</v>
      </c>
      <c r="J160" s="38"/>
      <c r="K160" s="38">
        <f t="shared" si="20"/>
        <v>0</v>
      </c>
      <c r="L160" s="38">
        <f>+NOVIEMBRE2021!N169</f>
        <v>0</v>
      </c>
      <c r="M160" s="38"/>
      <c r="N160" s="38">
        <f t="shared" si="21"/>
        <v>0</v>
      </c>
      <c r="O160" s="38">
        <f>+NOVIEMBRE2021!Q169</f>
        <v>0</v>
      </c>
      <c r="P160" s="38"/>
      <c r="Q160" s="38">
        <f t="shared" si="22"/>
        <v>0</v>
      </c>
      <c r="R160" s="39">
        <f t="shared" si="17"/>
        <v>0</v>
      </c>
      <c r="S160" s="40">
        <f t="shared" si="18"/>
        <v>0</v>
      </c>
      <c r="Y160" s="69">
        <f>+X155+Y155+Z155+AA155</f>
        <v>62702620</v>
      </c>
    </row>
    <row r="161" spans="1:21" ht="15" customHeight="1" x14ac:dyDescent="0.2">
      <c r="A161" s="6" t="s">
        <v>243</v>
      </c>
      <c r="B161" s="59" t="s">
        <v>177</v>
      </c>
      <c r="C161" s="64"/>
      <c r="D161" s="37"/>
      <c r="E161" s="38"/>
      <c r="F161" s="38"/>
      <c r="G161" s="38"/>
      <c r="H161" s="64">
        <f t="shared" si="19"/>
        <v>0</v>
      </c>
      <c r="I161" s="38">
        <f>+NOVIEMBRE2021!K170</f>
        <v>0</v>
      </c>
      <c r="J161" s="38"/>
      <c r="K161" s="38">
        <f t="shared" si="20"/>
        <v>0</v>
      </c>
      <c r="L161" s="38">
        <f>+NOVIEMBRE2021!N170</f>
        <v>0</v>
      </c>
      <c r="M161" s="38"/>
      <c r="N161" s="38">
        <f t="shared" si="21"/>
        <v>0</v>
      </c>
      <c r="O161" s="38">
        <f>+NOVIEMBRE2021!Q170</f>
        <v>0</v>
      </c>
      <c r="P161" s="38"/>
      <c r="Q161" s="38">
        <f t="shared" si="22"/>
        <v>0</v>
      </c>
      <c r="R161" s="39">
        <f t="shared" si="17"/>
        <v>0</v>
      </c>
      <c r="S161" s="40">
        <f t="shared" si="18"/>
        <v>0</v>
      </c>
    </row>
    <row r="162" spans="1:21" ht="15" customHeight="1" x14ac:dyDescent="0.2">
      <c r="A162" s="6" t="s">
        <v>244</v>
      </c>
      <c r="B162" s="59" t="s">
        <v>245</v>
      </c>
      <c r="C162" s="64">
        <v>55000000</v>
      </c>
      <c r="D162" s="37">
        <f>18000000+6707148.57</f>
        <v>24707148.57</v>
      </c>
      <c r="E162" s="38">
        <f>9000000+3114000+9437125</f>
        <v>21551125</v>
      </c>
      <c r="F162" s="38"/>
      <c r="G162" s="38">
        <v>5000000</v>
      </c>
      <c r="H162" s="64">
        <f t="shared" si="19"/>
        <v>96258273.569999993</v>
      </c>
      <c r="I162" s="38">
        <f>+NOVIEMBRE2021!K171</f>
        <v>95359841</v>
      </c>
      <c r="J162" s="38">
        <v>-1589000</v>
      </c>
      <c r="K162" s="38">
        <f t="shared" si="20"/>
        <v>93770841</v>
      </c>
      <c r="L162" s="38">
        <f>+NOVIEMBRE2021!N171</f>
        <v>73420051</v>
      </c>
      <c r="M162" s="38">
        <v>20350790</v>
      </c>
      <c r="N162" s="38">
        <f t="shared" si="21"/>
        <v>93770841</v>
      </c>
      <c r="O162" s="38">
        <f>+NOVIEMBRE2021!Q171</f>
        <v>69774401</v>
      </c>
      <c r="P162" s="38">
        <v>12601890</v>
      </c>
      <c r="Q162" s="38">
        <f t="shared" si="22"/>
        <v>82376291</v>
      </c>
      <c r="R162" s="39">
        <f t="shared" si="17"/>
        <v>2487432.5699999928</v>
      </c>
      <c r="S162" s="40">
        <f t="shared" si="18"/>
        <v>11394550</v>
      </c>
    </row>
    <row r="163" spans="1:21" s="33" customFormat="1" ht="15" customHeight="1" x14ac:dyDescent="0.2">
      <c r="A163" s="5" t="s">
        <v>246</v>
      </c>
      <c r="B163" s="63" t="s">
        <v>247</v>
      </c>
      <c r="C163" s="65">
        <v>3000000</v>
      </c>
      <c r="D163" s="34"/>
      <c r="E163" s="29"/>
      <c r="F163" s="29"/>
      <c r="G163" s="29"/>
      <c r="H163" s="65">
        <f t="shared" si="19"/>
        <v>3000000</v>
      </c>
      <c r="I163" s="29">
        <f>+NOVIEMBRE2021!K172</f>
        <v>0</v>
      </c>
      <c r="J163" s="29"/>
      <c r="K163" s="29">
        <f t="shared" si="20"/>
        <v>0</v>
      </c>
      <c r="L163" s="29">
        <f>+NOVIEMBRE2021!N172</f>
        <v>0</v>
      </c>
      <c r="M163" s="29"/>
      <c r="N163" s="29">
        <f t="shared" si="21"/>
        <v>0</v>
      </c>
      <c r="O163" s="29">
        <f>+NOVIEMBRE2021!Q172</f>
        <v>0</v>
      </c>
      <c r="P163" s="29"/>
      <c r="Q163" s="29">
        <f t="shared" si="22"/>
        <v>0</v>
      </c>
      <c r="R163" s="35">
        <f t="shared" si="17"/>
        <v>3000000</v>
      </c>
      <c r="S163" s="36">
        <f t="shared" si="18"/>
        <v>0</v>
      </c>
      <c r="T163" s="70"/>
      <c r="U163" s="70"/>
    </row>
    <row r="164" spans="1:21" s="33" customFormat="1" ht="15" customHeight="1" x14ac:dyDescent="0.2">
      <c r="A164" s="5" t="s">
        <v>248</v>
      </c>
      <c r="B164" s="58" t="s">
        <v>249</v>
      </c>
      <c r="C164" s="65">
        <f>+C165+C169+C172</f>
        <v>0</v>
      </c>
      <c r="D164" s="34">
        <f>+D165+D169+D172</f>
        <v>0</v>
      </c>
      <c r="E164" s="29">
        <f>+E165+E169+E172</f>
        <v>0</v>
      </c>
      <c r="F164" s="29">
        <f>+F165+F169+F172</f>
        <v>0</v>
      </c>
      <c r="G164" s="29">
        <f>+G165+G169+G172</f>
        <v>0</v>
      </c>
      <c r="H164" s="65">
        <f t="shared" si="19"/>
        <v>0</v>
      </c>
      <c r="I164" s="29">
        <f>+NOVIEMBRE2021!K173</f>
        <v>0</v>
      </c>
      <c r="J164" s="29">
        <f>+J165+J169+J172</f>
        <v>0</v>
      </c>
      <c r="K164" s="29">
        <f t="shared" si="20"/>
        <v>0</v>
      </c>
      <c r="L164" s="29">
        <f>+NOVIEMBRE2021!N173</f>
        <v>0</v>
      </c>
      <c r="M164" s="29">
        <f>+M165+M169+M172</f>
        <v>0</v>
      </c>
      <c r="N164" s="29">
        <f t="shared" si="21"/>
        <v>0</v>
      </c>
      <c r="O164" s="29">
        <f>+NOVIEMBRE2021!Q173</f>
        <v>0</v>
      </c>
      <c r="P164" s="29">
        <f>+P165+P169+P172</f>
        <v>0</v>
      </c>
      <c r="Q164" s="29">
        <f t="shared" si="22"/>
        <v>0</v>
      </c>
      <c r="R164" s="35">
        <f t="shared" si="17"/>
        <v>0</v>
      </c>
      <c r="S164" s="36">
        <f t="shared" si="18"/>
        <v>0</v>
      </c>
      <c r="T164" s="70"/>
      <c r="U164" s="70"/>
    </row>
    <row r="165" spans="1:21" s="33" customFormat="1" ht="15" customHeight="1" x14ac:dyDescent="0.2">
      <c r="A165" s="5" t="s">
        <v>250</v>
      </c>
      <c r="B165" s="58" t="s">
        <v>251</v>
      </c>
      <c r="C165" s="65">
        <f>SUM(C166:C168)</f>
        <v>0</v>
      </c>
      <c r="D165" s="34">
        <f>SUM(D166:D168)</f>
        <v>0</v>
      </c>
      <c r="E165" s="29">
        <f>SUM(E166:E168)</f>
        <v>0</v>
      </c>
      <c r="F165" s="29">
        <f>SUM(F166:F168)</f>
        <v>0</v>
      </c>
      <c r="G165" s="29">
        <f>SUM(G166:G168)</f>
        <v>0</v>
      </c>
      <c r="H165" s="65">
        <f t="shared" si="19"/>
        <v>0</v>
      </c>
      <c r="I165" s="29">
        <f>+NOVIEMBRE2021!K174</f>
        <v>0</v>
      </c>
      <c r="J165" s="29">
        <f>SUM(J166:J168)</f>
        <v>0</v>
      </c>
      <c r="K165" s="29">
        <f t="shared" si="20"/>
        <v>0</v>
      </c>
      <c r="L165" s="29">
        <f>+NOVIEMBRE2021!N174</f>
        <v>0</v>
      </c>
      <c r="M165" s="29">
        <f>SUM(M166:M168)</f>
        <v>0</v>
      </c>
      <c r="N165" s="29">
        <f t="shared" si="21"/>
        <v>0</v>
      </c>
      <c r="O165" s="29">
        <f>+NOVIEMBRE2021!Q174</f>
        <v>0</v>
      </c>
      <c r="P165" s="29">
        <f>SUM(P166:P168)</f>
        <v>0</v>
      </c>
      <c r="Q165" s="29">
        <f t="shared" si="22"/>
        <v>0</v>
      </c>
      <c r="R165" s="35">
        <f t="shared" si="17"/>
        <v>0</v>
      </c>
      <c r="S165" s="36">
        <f t="shared" si="18"/>
        <v>0</v>
      </c>
      <c r="T165" s="70"/>
      <c r="U165" s="70"/>
    </row>
    <row r="166" spans="1:21" ht="15" customHeight="1" x14ac:dyDescent="0.2">
      <c r="A166" s="6" t="s">
        <v>252</v>
      </c>
      <c r="B166" s="59" t="s">
        <v>253</v>
      </c>
      <c r="C166" s="64"/>
      <c r="D166" s="37"/>
      <c r="E166" s="38"/>
      <c r="F166" s="38"/>
      <c r="G166" s="38"/>
      <c r="H166" s="64">
        <f t="shared" si="19"/>
        <v>0</v>
      </c>
      <c r="I166" s="38">
        <f>+NOVIEMBRE2021!K175</f>
        <v>0</v>
      </c>
      <c r="J166" s="38"/>
      <c r="K166" s="38">
        <f t="shared" si="20"/>
        <v>0</v>
      </c>
      <c r="L166" s="38">
        <f>+NOVIEMBRE2021!N175</f>
        <v>0</v>
      </c>
      <c r="M166" s="38"/>
      <c r="N166" s="38">
        <f t="shared" si="21"/>
        <v>0</v>
      </c>
      <c r="O166" s="38">
        <f>+NOVIEMBRE2021!Q175</f>
        <v>0</v>
      </c>
      <c r="P166" s="38"/>
      <c r="Q166" s="38">
        <f t="shared" si="22"/>
        <v>0</v>
      </c>
      <c r="R166" s="39">
        <f t="shared" si="17"/>
        <v>0</v>
      </c>
      <c r="S166" s="40">
        <f t="shared" si="18"/>
        <v>0</v>
      </c>
    </row>
    <row r="167" spans="1:21" ht="15" customHeight="1" x14ac:dyDescent="0.2">
      <c r="A167" s="6" t="s">
        <v>254</v>
      </c>
      <c r="B167" s="59" t="s">
        <v>255</v>
      </c>
      <c r="C167" s="64"/>
      <c r="D167" s="37"/>
      <c r="E167" s="38"/>
      <c r="F167" s="38"/>
      <c r="G167" s="38"/>
      <c r="H167" s="64">
        <f t="shared" si="19"/>
        <v>0</v>
      </c>
      <c r="I167" s="38">
        <f>+NOVIEMBRE2021!K176</f>
        <v>0</v>
      </c>
      <c r="J167" s="38"/>
      <c r="K167" s="38">
        <f t="shared" si="20"/>
        <v>0</v>
      </c>
      <c r="L167" s="38">
        <f>+NOVIEMBRE2021!N176</f>
        <v>0</v>
      </c>
      <c r="M167" s="38"/>
      <c r="N167" s="38">
        <f t="shared" si="21"/>
        <v>0</v>
      </c>
      <c r="O167" s="38">
        <f>+NOVIEMBRE2021!Q176</f>
        <v>0</v>
      </c>
      <c r="P167" s="38"/>
      <c r="Q167" s="38">
        <f t="shared" si="22"/>
        <v>0</v>
      </c>
      <c r="R167" s="39">
        <f t="shared" si="17"/>
        <v>0</v>
      </c>
      <c r="S167" s="40">
        <f t="shared" si="18"/>
        <v>0</v>
      </c>
    </row>
    <row r="168" spans="1:21" ht="15" customHeight="1" x14ac:dyDescent="0.2">
      <c r="A168" s="6" t="s">
        <v>256</v>
      </c>
      <c r="B168" s="59" t="s">
        <v>257</v>
      </c>
      <c r="C168" s="64"/>
      <c r="D168" s="37"/>
      <c r="E168" s="38"/>
      <c r="F168" s="38"/>
      <c r="G168" s="38"/>
      <c r="H168" s="64">
        <f t="shared" si="19"/>
        <v>0</v>
      </c>
      <c r="I168" s="38">
        <f>+NOVIEMBRE2021!K177</f>
        <v>0</v>
      </c>
      <c r="J168" s="38"/>
      <c r="K168" s="38">
        <f t="shared" si="20"/>
        <v>0</v>
      </c>
      <c r="L168" s="38">
        <f>+NOVIEMBRE2021!N177</f>
        <v>0</v>
      </c>
      <c r="M168" s="38"/>
      <c r="N168" s="38">
        <f t="shared" si="21"/>
        <v>0</v>
      </c>
      <c r="O168" s="38">
        <f>+NOVIEMBRE2021!Q177</f>
        <v>0</v>
      </c>
      <c r="P168" s="38"/>
      <c r="Q168" s="38">
        <f t="shared" si="22"/>
        <v>0</v>
      </c>
      <c r="R168" s="39">
        <f t="shared" si="17"/>
        <v>0</v>
      </c>
      <c r="S168" s="40">
        <f t="shared" si="18"/>
        <v>0</v>
      </c>
    </row>
    <row r="169" spans="1:21" s="33" customFormat="1" ht="15" customHeight="1" x14ac:dyDescent="0.2">
      <c r="A169" s="5" t="s">
        <v>258</v>
      </c>
      <c r="B169" s="58" t="s">
        <v>259</v>
      </c>
      <c r="C169" s="65">
        <f>+C170+C171</f>
        <v>0</v>
      </c>
      <c r="D169" s="34">
        <f>+D170+D171</f>
        <v>0</v>
      </c>
      <c r="E169" s="29">
        <f>+E170+E171</f>
        <v>0</v>
      </c>
      <c r="F169" s="29">
        <f>+F170+F171</f>
        <v>0</v>
      </c>
      <c r="G169" s="29">
        <f>+G170+G171</f>
        <v>0</v>
      </c>
      <c r="H169" s="65">
        <f t="shared" si="19"/>
        <v>0</v>
      </c>
      <c r="I169" s="29">
        <f>+NOVIEMBRE2021!K178</f>
        <v>0</v>
      </c>
      <c r="J169" s="29">
        <f>+J170+J171</f>
        <v>0</v>
      </c>
      <c r="K169" s="29">
        <f t="shared" si="20"/>
        <v>0</v>
      </c>
      <c r="L169" s="29">
        <f>+NOVIEMBRE2021!N178</f>
        <v>0</v>
      </c>
      <c r="M169" s="29">
        <f>+M170+M171</f>
        <v>0</v>
      </c>
      <c r="N169" s="29">
        <f t="shared" si="21"/>
        <v>0</v>
      </c>
      <c r="O169" s="29">
        <f>+NOVIEMBRE2021!Q178</f>
        <v>0</v>
      </c>
      <c r="P169" s="29">
        <f>+P170+P171</f>
        <v>0</v>
      </c>
      <c r="Q169" s="29">
        <f t="shared" si="22"/>
        <v>0</v>
      </c>
      <c r="R169" s="35">
        <f t="shared" si="17"/>
        <v>0</v>
      </c>
      <c r="S169" s="36">
        <f t="shared" si="18"/>
        <v>0</v>
      </c>
      <c r="T169" s="70"/>
      <c r="U169" s="70"/>
    </row>
    <row r="170" spans="1:21" ht="15" customHeight="1" x14ac:dyDescent="0.2">
      <c r="A170" s="6" t="s">
        <v>260</v>
      </c>
      <c r="B170" s="59" t="s">
        <v>261</v>
      </c>
      <c r="C170" s="64"/>
      <c r="D170" s="37"/>
      <c r="E170" s="38"/>
      <c r="F170" s="38"/>
      <c r="G170" s="38"/>
      <c r="H170" s="64">
        <f t="shared" si="19"/>
        <v>0</v>
      </c>
      <c r="I170" s="38">
        <f>+NOVIEMBRE2021!K179</f>
        <v>0</v>
      </c>
      <c r="J170" s="38"/>
      <c r="K170" s="38">
        <f t="shared" si="20"/>
        <v>0</v>
      </c>
      <c r="L170" s="38">
        <f>+NOVIEMBRE2021!N179</f>
        <v>0</v>
      </c>
      <c r="M170" s="38"/>
      <c r="N170" s="38">
        <f t="shared" si="21"/>
        <v>0</v>
      </c>
      <c r="O170" s="38">
        <f>+NOVIEMBRE2021!Q179</f>
        <v>0</v>
      </c>
      <c r="P170" s="38"/>
      <c r="Q170" s="38">
        <f t="shared" si="22"/>
        <v>0</v>
      </c>
      <c r="R170" s="39">
        <f t="shared" si="17"/>
        <v>0</v>
      </c>
      <c r="S170" s="40">
        <f t="shared" si="18"/>
        <v>0</v>
      </c>
    </row>
    <row r="171" spans="1:21" ht="15" customHeight="1" x14ac:dyDescent="0.2">
      <c r="A171" s="6" t="s">
        <v>262</v>
      </c>
      <c r="B171" s="59" t="s">
        <v>263</v>
      </c>
      <c r="C171" s="64"/>
      <c r="D171" s="37"/>
      <c r="E171" s="38"/>
      <c r="F171" s="38"/>
      <c r="G171" s="38"/>
      <c r="H171" s="64">
        <f t="shared" si="19"/>
        <v>0</v>
      </c>
      <c r="I171" s="38">
        <f>+NOVIEMBRE2021!K180</f>
        <v>0</v>
      </c>
      <c r="J171" s="38"/>
      <c r="K171" s="38">
        <f t="shared" si="20"/>
        <v>0</v>
      </c>
      <c r="L171" s="38">
        <f>+NOVIEMBRE2021!N180</f>
        <v>0</v>
      </c>
      <c r="M171" s="38"/>
      <c r="N171" s="38">
        <f t="shared" si="21"/>
        <v>0</v>
      </c>
      <c r="O171" s="38">
        <f>+NOVIEMBRE2021!Q180</f>
        <v>0</v>
      </c>
      <c r="P171" s="38"/>
      <c r="Q171" s="38">
        <f t="shared" si="22"/>
        <v>0</v>
      </c>
      <c r="R171" s="39">
        <f t="shared" si="17"/>
        <v>0</v>
      </c>
      <c r="S171" s="40">
        <f t="shared" si="18"/>
        <v>0</v>
      </c>
    </row>
    <row r="172" spans="1:21" s="33" customFormat="1" ht="15" customHeight="1" x14ac:dyDescent="0.2">
      <c r="A172" s="5" t="s">
        <v>264</v>
      </c>
      <c r="B172" s="58" t="s">
        <v>265</v>
      </c>
      <c r="C172" s="65">
        <f>+C173+C174</f>
        <v>0</v>
      </c>
      <c r="D172" s="34">
        <f>+D173+D174</f>
        <v>0</v>
      </c>
      <c r="E172" s="29">
        <f>+E173+E174</f>
        <v>0</v>
      </c>
      <c r="F172" s="29">
        <f>+F173+F174</f>
        <v>0</v>
      </c>
      <c r="G172" s="29">
        <f>+G173+G174</f>
        <v>0</v>
      </c>
      <c r="H172" s="65">
        <f t="shared" si="19"/>
        <v>0</v>
      </c>
      <c r="I172" s="29">
        <f>+NOVIEMBRE2021!K181</f>
        <v>0</v>
      </c>
      <c r="J172" s="29">
        <f>+J173+J174</f>
        <v>0</v>
      </c>
      <c r="K172" s="29">
        <f t="shared" si="20"/>
        <v>0</v>
      </c>
      <c r="L172" s="29">
        <f>+NOVIEMBRE2021!N181</f>
        <v>0</v>
      </c>
      <c r="M172" s="29">
        <f>+M173+M174</f>
        <v>0</v>
      </c>
      <c r="N172" s="29">
        <f t="shared" si="21"/>
        <v>0</v>
      </c>
      <c r="O172" s="29">
        <f>+NOVIEMBRE2021!Q181</f>
        <v>0</v>
      </c>
      <c r="P172" s="29">
        <f>+P173+P174</f>
        <v>0</v>
      </c>
      <c r="Q172" s="29">
        <f t="shared" si="22"/>
        <v>0</v>
      </c>
      <c r="R172" s="35">
        <f t="shared" si="17"/>
        <v>0</v>
      </c>
      <c r="S172" s="36">
        <f t="shared" si="18"/>
        <v>0</v>
      </c>
      <c r="T172" s="70"/>
      <c r="U172" s="70"/>
    </row>
    <row r="173" spans="1:21" ht="15" customHeight="1" x14ac:dyDescent="0.2">
      <c r="A173" s="6" t="s">
        <v>266</v>
      </c>
      <c r="B173" s="59" t="s">
        <v>267</v>
      </c>
      <c r="C173" s="64"/>
      <c r="D173" s="37"/>
      <c r="E173" s="38"/>
      <c r="F173" s="38"/>
      <c r="G173" s="38"/>
      <c r="H173" s="64">
        <f t="shared" si="19"/>
        <v>0</v>
      </c>
      <c r="I173" s="38">
        <f>+NOVIEMBRE2021!K182</f>
        <v>0</v>
      </c>
      <c r="J173" s="38"/>
      <c r="K173" s="38">
        <f t="shared" si="20"/>
        <v>0</v>
      </c>
      <c r="L173" s="38">
        <f>+NOVIEMBRE2021!N182</f>
        <v>0</v>
      </c>
      <c r="M173" s="38"/>
      <c r="N173" s="38">
        <f t="shared" si="21"/>
        <v>0</v>
      </c>
      <c r="O173" s="38">
        <f>+NOVIEMBRE2021!Q182</f>
        <v>0</v>
      </c>
      <c r="P173" s="38"/>
      <c r="Q173" s="38">
        <f t="shared" si="22"/>
        <v>0</v>
      </c>
      <c r="R173" s="39">
        <f t="shared" si="17"/>
        <v>0</v>
      </c>
      <c r="S173" s="40">
        <f t="shared" si="18"/>
        <v>0</v>
      </c>
    </row>
    <row r="174" spans="1:21" ht="15" customHeight="1" x14ac:dyDescent="0.2">
      <c r="A174" s="6" t="s">
        <v>268</v>
      </c>
      <c r="B174" s="59" t="s">
        <v>269</v>
      </c>
      <c r="C174" s="64"/>
      <c r="D174" s="37"/>
      <c r="E174" s="38"/>
      <c r="F174" s="38"/>
      <c r="G174" s="38"/>
      <c r="H174" s="64">
        <f t="shared" si="19"/>
        <v>0</v>
      </c>
      <c r="I174" s="38">
        <f>+NOVIEMBRE2021!K183</f>
        <v>0</v>
      </c>
      <c r="J174" s="38"/>
      <c r="K174" s="38">
        <f t="shared" si="20"/>
        <v>0</v>
      </c>
      <c r="L174" s="38">
        <f>+NOVIEMBRE2021!N183</f>
        <v>0</v>
      </c>
      <c r="M174" s="38"/>
      <c r="N174" s="38">
        <f t="shared" si="21"/>
        <v>0</v>
      </c>
      <c r="O174" s="38">
        <f>+NOVIEMBRE2021!Q183</f>
        <v>0</v>
      </c>
      <c r="P174" s="38"/>
      <c r="Q174" s="38">
        <f t="shared" si="22"/>
        <v>0</v>
      </c>
      <c r="R174" s="39">
        <f t="shared" si="17"/>
        <v>0</v>
      </c>
      <c r="S174" s="40">
        <f t="shared" si="18"/>
        <v>0</v>
      </c>
    </row>
    <row r="175" spans="1:21" s="33" customFormat="1" ht="15" customHeight="1" x14ac:dyDescent="0.2">
      <c r="A175" s="5" t="s">
        <v>270</v>
      </c>
      <c r="B175" s="58" t="s">
        <v>271</v>
      </c>
      <c r="C175" s="65">
        <f>+C176+C179</f>
        <v>170000000</v>
      </c>
      <c r="D175" s="34">
        <f>+D176+D179</f>
        <v>143283271</v>
      </c>
      <c r="E175" s="29">
        <f>+E176+E179</f>
        <v>2000000</v>
      </c>
      <c r="F175" s="29">
        <f>+F176+F179</f>
        <v>0</v>
      </c>
      <c r="G175" s="29">
        <f>+G176+G179</f>
        <v>28435284</v>
      </c>
      <c r="H175" s="65">
        <f t="shared" si="19"/>
        <v>286847987</v>
      </c>
      <c r="I175" s="29">
        <f>+NOVIEMBRE2021!K184</f>
        <v>233985680</v>
      </c>
      <c r="J175" s="29">
        <f>+J176+J179</f>
        <v>2125977</v>
      </c>
      <c r="K175" s="29">
        <f t="shared" si="20"/>
        <v>236111657</v>
      </c>
      <c r="L175" s="29">
        <f>+NOVIEMBRE2021!N184</f>
        <v>160270913</v>
      </c>
      <c r="M175" s="29">
        <f>+M176+M179</f>
        <v>75840744</v>
      </c>
      <c r="N175" s="29">
        <f t="shared" si="21"/>
        <v>236111657</v>
      </c>
      <c r="O175" s="29">
        <f>+NOVIEMBRE2021!Q184</f>
        <v>160270913</v>
      </c>
      <c r="P175" s="29">
        <f>+P176+P179</f>
        <v>45313348</v>
      </c>
      <c r="Q175" s="29">
        <f t="shared" si="22"/>
        <v>205584261</v>
      </c>
      <c r="R175" s="35">
        <f t="shared" si="17"/>
        <v>50736330</v>
      </c>
      <c r="S175" s="36">
        <f t="shared" si="18"/>
        <v>30527396</v>
      </c>
      <c r="T175" s="70"/>
      <c r="U175" s="70"/>
    </row>
    <row r="176" spans="1:21" s="33" customFormat="1" ht="15" customHeight="1" x14ac:dyDescent="0.2">
      <c r="A176" s="5" t="s">
        <v>272</v>
      </c>
      <c r="B176" s="58" t="s">
        <v>273</v>
      </c>
      <c r="C176" s="65">
        <f>C177</f>
        <v>40000000</v>
      </c>
      <c r="D176" s="34">
        <f>D177</f>
        <v>32394271</v>
      </c>
      <c r="E176" s="29">
        <f>E177</f>
        <v>0</v>
      </c>
      <c r="F176" s="29">
        <f>F177</f>
        <v>0</v>
      </c>
      <c r="G176" s="29">
        <f>G177</f>
        <v>25404784</v>
      </c>
      <c r="H176" s="65">
        <f t="shared" si="19"/>
        <v>46989487</v>
      </c>
      <c r="I176" s="29">
        <f>+NOVIEMBRE2021!K185</f>
        <v>26068800</v>
      </c>
      <c r="J176" s="29">
        <f>J177</f>
        <v>-1026458</v>
      </c>
      <c r="K176" s="29">
        <f t="shared" si="20"/>
        <v>25042342</v>
      </c>
      <c r="L176" s="29">
        <f>+NOVIEMBRE2021!N185</f>
        <v>11844606</v>
      </c>
      <c r="M176" s="29">
        <f>M177</f>
        <v>13197736</v>
      </c>
      <c r="N176" s="29">
        <f t="shared" si="21"/>
        <v>25042342</v>
      </c>
      <c r="O176" s="29">
        <f>+NOVIEMBRE2021!Q185</f>
        <v>11844606</v>
      </c>
      <c r="P176" s="29">
        <f>P177</f>
        <v>13197736</v>
      </c>
      <c r="Q176" s="29">
        <f t="shared" si="22"/>
        <v>25042342</v>
      </c>
      <c r="R176" s="35">
        <f t="shared" si="17"/>
        <v>21947145</v>
      </c>
      <c r="S176" s="36">
        <f t="shared" si="18"/>
        <v>0</v>
      </c>
      <c r="T176" s="70"/>
      <c r="U176" s="70"/>
    </row>
    <row r="177" spans="1:21" s="33" customFormat="1" ht="15" customHeight="1" x14ac:dyDescent="0.2">
      <c r="A177" s="5" t="s">
        <v>274</v>
      </c>
      <c r="B177" s="58" t="s">
        <v>275</v>
      </c>
      <c r="C177" s="65">
        <f>+C178</f>
        <v>40000000</v>
      </c>
      <c r="D177" s="34">
        <f>+D178</f>
        <v>32394271</v>
      </c>
      <c r="E177" s="29">
        <f>+E178</f>
        <v>0</v>
      </c>
      <c r="F177" s="29">
        <f>+F178</f>
        <v>0</v>
      </c>
      <c r="G177" s="29">
        <f>+G178</f>
        <v>25404784</v>
      </c>
      <c r="H177" s="65">
        <f t="shared" si="19"/>
        <v>46989487</v>
      </c>
      <c r="I177" s="29">
        <f>+NOVIEMBRE2021!K186</f>
        <v>26068800</v>
      </c>
      <c r="J177" s="29">
        <f>+J178</f>
        <v>-1026458</v>
      </c>
      <c r="K177" s="29">
        <f t="shared" si="20"/>
        <v>25042342</v>
      </c>
      <c r="L177" s="29">
        <f>+NOVIEMBRE2021!N186</f>
        <v>11844606</v>
      </c>
      <c r="M177" s="29">
        <f>+M178</f>
        <v>13197736</v>
      </c>
      <c r="N177" s="29">
        <f t="shared" si="21"/>
        <v>25042342</v>
      </c>
      <c r="O177" s="29">
        <f>+NOVIEMBRE2021!Q186</f>
        <v>11844606</v>
      </c>
      <c r="P177" s="29">
        <f>+P178</f>
        <v>13197736</v>
      </c>
      <c r="Q177" s="29">
        <f t="shared" si="22"/>
        <v>25042342</v>
      </c>
      <c r="R177" s="35">
        <f t="shared" si="17"/>
        <v>21947145</v>
      </c>
      <c r="S177" s="36">
        <f t="shared" si="18"/>
        <v>0</v>
      </c>
      <c r="T177" s="70"/>
      <c r="U177" s="70"/>
    </row>
    <row r="178" spans="1:21" ht="15" customHeight="1" x14ac:dyDescent="0.2">
      <c r="A178" s="6" t="s">
        <v>276</v>
      </c>
      <c r="B178" s="59" t="s">
        <v>277</v>
      </c>
      <c r="C178" s="64">
        <v>40000000</v>
      </c>
      <c r="D178" s="37">
        <f>10000000+2394271+10000000+10000000</f>
        <v>32394271</v>
      </c>
      <c r="E178" s="38"/>
      <c r="F178" s="38"/>
      <c r="G178" s="38">
        <f>6000000+19404784</f>
        <v>25404784</v>
      </c>
      <c r="H178" s="64">
        <f t="shared" si="19"/>
        <v>46989487</v>
      </c>
      <c r="I178" s="38">
        <f>+NOVIEMBRE2021!K187</f>
        <v>26068800</v>
      </c>
      <c r="J178" s="38">
        <v>-1026458</v>
      </c>
      <c r="K178" s="38">
        <f t="shared" si="20"/>
        <v>25042342</v>
      </c>
      <c r="L178" s="38">
        <f>+NOVIEMBRE2021!N187</f>
        <v>11844606</v>
      </c>
      <c r="M178" s="38">
        <v>13197736</v>
      </c>
      <c r="N178" s="38">
        <f t="shared" si="21"/>
        <v>25042342</v>
      </c>
      <c r="O178" s="38">
        <f>+NOVIEMBRE2021!Q187</f>
        <v>11844606</v>
      </c>
      <c r="P178" s="38">
        <v>13197736</v>
      </c>
      <c r="Q178" s="38">
        <f t="shared" si="22"/>
        <v>25042342</v>
      </c>
      <c r="R178" s="39">
        <f t="shared" si="17"/>
        <v>21947145</v>
      </c>
      <c r="S178" s="40">
        <f t="shared" si="18"/>
        <v>0</v>
      </c>
    </row>
    <row r="179" spans="1:21" s="33" customFormat="1" ht="15" customHeight="1" x14ac:dyDescent="0.2">
      <c r="A179" s="5" t="s">
        <v>278</v>
      </c>
      <c r="B179" s="58" t="s">
        <v>279</v>
      </c>
      <c r="C179" s="65">
        <f>+C180+C186</f>
        <v>130000000</v>
      </c>
      <c r="D179" s="34">
        <f>+D180+D186</f>
        <v>110889000</v>
      </c>
      <c r="E179" s="29">
        <f>+E180+E186</f>
        <v>2000000</v>
      </c>
      <c r="F179" s="29">
        <f>+F180+F186</f>
        <v>0</v>
      </c>
      <c r="G179" s="29">
        <f>+G180+G186</f>
        <v>3030500</v>
      </c>
      <c r="H179" s="65">
        <f t="shared" si="19"/>
        <v>239858500</v>
      </c>
      <c r="I179" s="29">
        <f>+NOVIEMBRE2021!K188</f>
        <v>207916880</v>
      </c>
      <c r="J179" s="29">
        <f>+J180+J186</f>
        <v>3152435</v>
      </c>
      <c r="K179" s="29">
        <f t="shared" si="20"/>
        <v>211069315</v>
      </c>
      <c r="L179" s="29">
        <f>+NOVIEMBRE2021!N188</f>
        <v>148426307</v>
      </c>
      <c r="M179" s="29">
        <f>+M180+M186</f>
        <v>62643008</v>
      </c>
      <c r="N179" s="29">
        <f t="shared" si="21"/>
        <v>211069315</v>
      </c>
      <c r="O179" s="29">
        <f>+NOVIEMBRE2021!Q188</f>
        <v>148426307</v>
      </c>
      <c r="P179" s="29">
        <f>+P180+P186</f>
        <v>32115612</v>
      </c>
      <c r="Q179" s="29">
        <f t="shared" si="22"/>
        <v>180541919</v>
      </c>
      <c r="R179" s="35">
        <f t="shared" si="17"/>
        <v>28789185</v>
      </c>
      <c r="S179" s="36">
        <f t="shared" si="18"/>
        <v>30527396</v>
      </c>
      <c r="T179" s="70"/>
      <c r="U179" s="70"/>
    </row>
    <row r="180" spans="1:21" ht="15" customHeight="1" x14ac:dyDescent="0.2">
      <c r="A180" s="6" t="s">
        <v>280</v>
      </c>
      <c r="B180" s="59" t="s">
        <v>281</v>
      </c>
      <c r="C180" s="64">
        <f>SUM(C181:C185)</f>
        <v>130000000</v>
      </c>
      <c r="D180" s="37">
        <f>SUM(D181:D185)</f>
        <v>110889000</v>
      </c>
      <c r="E180" s="38">
        <f>SUM(E181:E185)</f>
        <v>2000000</v>
      </c>
      <c r="F180" s="38">
        <f>SUM(F181:F185)</f>
        <v>0</v>
      </c>
      <c r="G180" s="38">
        <f>SUM(G181:G185)</f>
        <v>3030500</v>
      </c>
      <c r="H180" s="64">
        <f t="shared" si="19"/>
        <v>239858500</v>
      </c>
      <c r="I180" s="38">
        <f>+NOVIEMBRE2021!K189</f>
        <v>207916880</v>
      </c>
      <c r="J180" s="38">
        <f>SUM(J181:J185)</f>
        <v>3152435</v>
      </c>
      <c r="K180" s="38">
        <f t="shared" si="20"/>
        <v>211069315</v>
      </c>
      <c r="L180" s="38">
        <f>+NOVIEMBRE2021!N189</f>
        <v>148426307</v>
      </c>
      <c r="M180" s="38">
        <f>SUM(M181:M185)</f>
        <v>62643008</v>
      </c>
      <c r="N180" s="38">
        <f t="shared" si="21"/>
        <v>211069315</v>
      </c>
      <c r="O180" s="38">
        <f>+NOVIEMBRE2021!Q189</f>
        <v>148426307</v>
      </c>
      <c r="P180" s="38">
        <f>SUM(P181:P185)</f>
        <v>32115612</v>
      </c>
      <c r="Q180" s="38">
        <f t="shared" si="22"/>
        <v>180541919</v>
      </c>
      <c r="R180" s="39">
        <f t="shared" si="17"/>
        <v>28789185</v>
      </c>
      <c r="S180" s="40">
        <f t="shared" si="18"/>
        <v>30527396</v>
      </c>
    </row>
    <row r="181" spans="1:21" ht="15" customHeight="1" x14ac:dyDescent="0.2">
      <c r="A181" s="6" t="s">
        <v>282</v>
      </c>
      <c r="B181" s="59" t="s">
        <v>283</v>
      </c>
      <c r="C181" s="64">
        <v>60000000</v>
      </c>
      <c r="D181" s="37">
        <f>10000000+11000000+30000000</f>
        <v>51000000</v>
      </c>
      <c r="E181" s="38"/>
      <c r="F181" s="38"/>
      <c r="G181" s="38"/>
      <c r="H181" s="64">
        <f t="shared" si="19"/>
        <v>111000000</v>
      </c>
      <c r="I181" s="38">
        <f>+NOVIEMBRE2021!K190</f>
        <v>107963065</v>
      </c>
      <c r="J181" s="38">
        <v>-1498570</v>
      </c>
      <c r="K181" s="38">
        <f t="shared" si="20"/>
        <v>106464495</v>
      </c>
      <c r="L181" s="38">
        <f>+NOVIEMBRE2021!N190</f>
        <v>69665775</v>
      </c>
      <c r="M181" s="38">
        <f>17930498+18868222</f>
        <v>36798720</v>
      </c>
      <c r="N181" s="38">
        <f t="shared" si="21"/>
        <v>106464495</v>
      </c>
      <c r="O181" s="38">
        <f>+NOVIEMBRE2021!Q190</f>
        <v>69665775</v>
      </c>
      <c r="P181" s="38">
        <v>17930498</v>
      </c>
      <c r="Q181" s="38">
        <f t="shared" si="22"/>
        <v>87596273</v>
      </c>
      <c r="R181" s="39">
        <f t="shared" si="17"/>
        <v>4535505</v>
      </c>
      <c r="S181" s="40">
        <f t="shared" si="18"/>
        <v>18868222</v>
      </c>
    </row>
    <row r="182" spans="1:21" ht="15" customHeight="1" x14ac:dyDescent="0.2">
      <c r="A182" s="6" t="s">
        <v>284</v>
      </c>
      <c r="B182" s="59" t="s">
        <v>285</v>
      </c>
      <c r="C182" s="64">
        <v>50000000</v>
      </c>
      <c r="D182" s="37">
        <f>10000000+30000000</f>
        <v>40000000</v>
      </c>
      <c r="E182" s="38"/>
      <c r="F182" s="38"/>
      <c r="G182" s="38">
        <f>1030500+2000000</f>
        <v>3030500</v>
      </c>
      <c r="H182" s="64">
        <f t="shared" si="19"/>
        <v>86969500</v>
      </c>
      <c r="I182" s="38">
        <f>+NOVIEMBRE2021!K191</f>
        <v>58574000</v>
      </c>
      <c r="J182" s="38">
        <v>4655850</v>
      </c>
      <c r="K182" s="38">
        <f t="shared" si="20"/>
        <v>63229850</v>
      </c>
      <c r="L182" s="38">
        <f>+NOVIEMBRE2021!N191</f>
        <v>52385562</v>
      </c>
      <c r="M182" s="38">
        <f>5606288+5238000</f>
        <v>10844288</v>
      </c>
      <c r="N182" s="38">
        <f t="shared" si="21"/>
        <v>63229850</v>
      </c>
      <c r="O182" s="38">
        <f>+NOVIEMBRE2021!Q191</f>
        <v>52385562</v>
      </c>
      <c r="P182" s="38">
        <v>5606288</v>
      </c>
      <c r="Q182" s="38">
        <f t="shared" si="22"/>
        <v>57991850</v>
      </c>
      <c r="R182" s="39">
        <f t="shared" si="17"/>
        <v>23739650</v>
      </c>
      <c r="S182" s="40">
        <f t="shared" si="18"/>
        <v>5238000</v>
      </c>
    </row>
    <row r="183" spans="1:21" ht="15" customHeight="1" x14ac:dyDescent="0.2">
      <c r="A183" s="6" t="s">
        <v>286</v>
      </c>
      <c r="B183" s="59" t="s">
        <v>287</v>
      </c>
      <c r="C183" s="64">
        <v>20000000</v>
      </c>
      <c r="D183" s="37">
        <f>5889000+6000000+8000000</f>
        <v>19889000</v>
      </c>
      <c r="E183" s="38">
        <v>2000000</v>
      </c>
      <c r="F183" s="38"/>
      <c r="G183" s="38"/>
      <c r="H183" s="64">
        <f t="shared" si="19"/>
        <v>41889000</v>
      </c>
      <c r="I183" s="38">
        <f>+NOVIEMBRE2021!K192</f>
        <v>41379815</v>
      </c>
      <c r="J183" s="38">
        <v>-4845</v>
      </c>
      <c r="K183" s="38">
        <f t="shared" si="20"/>
        <v>41374970</v>
      </c>
      <c r="L183" s="38">
        <f>+NOVIEMBRE2021!N192</f>
        <v>26374970</v>
      </c>
      <c r="M183" s="38">
        <f>8578826+6421174</f>
        <v>15000000</v>
      </c>
      <c r="N183" s="38">
        <f t="shared" si="21"/>
        <v>41374970</v>
      </c>
      <c r="O183" s="38">
        <f>+NOVIEMBRE2021!Q192</f>
        <v>26374970</v>
      </c>
      <c r="P183" s="38">
        <v>8578826</v>
      </c>
      <c r="Q183" s="38">
        <f t="shared" si="22"/>
        <v>34953796</v>
      </c>
      <c r="R183" s="39">
        <f t="shared" si="17"/>
        <v>514030</v>
      </c>
      <c r="S183" s="40">
        <f t="shared" si="18"/>
        <v>6421174</v>
      </c>
    </row>
    <row r="184" spans="1:21" ht="15" customHeight="1" x14ac:dyDescent="0.2">
      <c r="A184" s="6" t="s">
        <v>288</v>
      </c>
      <c r="B184" s="59" t="s">
        <v>289</v>
      </c>
      <c r="C184" s="64"/>
      <c r="D184" s="37"/>
      <c r="E184" s="38"/>
      <c r="F184" s="38"/>
      <c r="G184" s="38"/>
      <c r="H184" s="64">
        <f t="shared" si="19"/>
        <v>0</v>
      </c>
      <c r="I184" s="38">
        <f>+NOVIEMBRE2021!K193</f>
        <v>0</v>
      </c>
      <c r="J184" s="38"/>
      <c r="K184" s="38">
        <f t="shared" si="20"/>
        <v>0</v>
      </c>
      <c r="L184" s="38">
        <f>+NOVIEMBRE2021!N193</f>
        <v>0</v>
      </c>
      <c r="M184" s="38"/>
      <c r="N184" s="38">
        <f t="shared" si="21"/>
        <v>0</v>
      </c>
      <c r="O184" s="38">
        <f>+NOVIEMBRE2021!Q193</f>
        <v>0</v>
      </c>
      <c r="P184" s="38"/>
      <c r="Q184" s="38">
        <f t="shared" si="22"/>
        <v>0</v>
      </c>
      <c r="R184" s="39">
        <f t="shared" si="17"/>
        <v>0</v>
      </c>
      <c r="S184" s="40">
        <f t="shared" si="18"/>
        <v>0</v>
      </c>
    </row>
    <row r="185" spans="1:21" ht="15" customHeight="1" x14ac:dyDescent="0.2">
      <c r="A185" s="6" t="s">
        <v>290</v>
      </c>
      <c r="B185" s="59" t="s">
        <v>291</v>
      </c>
      <c r="C185" s="64"/>
      <c r="D185" s="37"/>
      <c r="E185" s="38"/>
      <c r="F185" s="38"/>
      <c r="G185" s="38"/>
      <c r="H185" s="64">
        <f t="shared" si="19"/>
        <v>0</v>
      </c>
      <c r="I185" s="38">
        <f>+NOVIEMBRE2021!K194</f>
        <v>0</v>
      </c>
      <c r="J185" s="38"/>
      <c r="K185" s="38">
        <f t="shared" si="20"/>
        <v>0</v>
      </c>
      <c r="L185" s="38">
        <f>+NOVIEMBRE2021!N194</f>
        <v>0</v>
      </c>
      <c r="M185" s="38"/>
      <c r="N185" s="38">
        <f t="shared" si="21"/>
        <v>0</v>
      </c>
      <c r="O185" s="38">
        <f>+NOVIEMBRE2021!Q194</f>
        <v>0</v>
      </c>
      <c r="P185" s="38"/>
      <c r="Q185" s="38">
        <f t="shared" si="22"/>
        <v>0</v>
      </c>
      <c r="R185" s="39">
        <f t="shared" si="17"/>
        <v>0</v>
      </c>
      <c r="S185" s="40">
        <f t="shared" si="18"/>
        <v>0</v>
      </c>
    </row>
    <row r="186" spans="1:21" ht="15" customHeight="1" x14ac:dyDescent="0.2">
      <c r="A186" s="6" t="s">
        <v>292</v>
      </c>
      <c r="B186" s="59" t="s">
        <v>293</v>
      </c>
      <c r="C186" s="64">
        <f>+C187</f>
        <v>0</v>
      </c>
      <c r="D186" s="37">
        <f>+D187</f>
        <v>0</v>
      </c>
      <c r="E186" s="38">
        <f>+E187</f>
        <v>0</v>
      </c>
      <c r="F186" s="38">
        <f>+F187</f>
        <v>0</v>
      </c>
      <c r="G186" s="38">
        <f>+G187</f>
        <v>0</v>
      </c>
      <c r="H186" s="64">
        <f t="shared" si="19"/>
        <v>0</v>
      </c>
      <c r="I186" s="38">
        <f>+NOVIEMBRE2021!K195</f>
        <v>0</v>
      </c>
      <c r="J186" s="38">
        <f>+J187</f>
        <v>0</v>
      </c>
      <c r="K186" s="38">
        <f t="shared" si="20"/>
        <v>0</v>
      </c>
      <c r="L186" s="38">
        <f>+NOVIEMBRE2021!N195</f>
        <v>0</v>
      </c>
      <c r="M186" s="38">
        <f>+M187</f>
        <v>0</v>
      </c>
      <c r="N186" s="38">
        <f t="shared" si="21"/>
        <v>0</v>
      </c>
      <c r="O186" s="38">
        <f>+NOVIEMBRE2021!Q195</f>
        <v>0</v>
      </c>
      <c r="P186" s="38">
        <f>+P187</f>
        <v>0</v>
      </c>
      <c r="Q186" s="38">
        <f t="shared" si="22"/>
        <v>0</v>
      </c>
      <c r="R186" s="39">
        <f t="shared" si="17"/>
        <v>0</v>
      </c>
      <c r="S186" s="40">
        <f t="shared" si="18"/>
        <v>0</v>
      </c>
    </row>
    <row r="187" spans="1:21" ht="15" customHeight="1" x14ac:dyDescent="0.2">
      <c r="A187" s="6" t="s">
        <v>294</v>
      </c>
      <c r="B187" s="59" t="s">
        <v>295</v>
      </c>
      <c r="C187" s="64"/>
      <c r="D187" s="37"/>
      <c r="E187" s="38"/>
      <c r="F187" s="38"/>
      <c r="G187" s="38"/>
      <c r="H187" s="64">
        <f t="shared" si="19"/>
        <v>0</v>
      </c>
      <c r="I187" s="38">
        <f>+NOVIEMBRE2021!K196</f>
        <v>0</v>
      </c>
      <c r="J187" s="38"/>
      <c r="K187" s="38">
        <f t="shared" si="20"/>
        <v>0</v>
      </c>
      <c r="L187" s="38">
        <f>+NOVIEMBRE2021!N196</f>
        <v>0</v>
      </c>
      <c r="M187" s="38"/>
      <c r="N187" s="38">
        <f t="shared" si="21"/>
        <v>0</v>
      </c>
      <c r="O187" s="38">
        <f>+NOVIEMBRE2021!Q196</f>
        <v>0</v>
      </c>
      <c r="P187" s="38"/>
      <c r="Q187" s="38">
        <f t="shared" si="22"/>
        <v>0</v>
      </c>
      <c r="R187" s="39">
        <f t="shared" si="17"/>
        <v>0</v>
      </c>
      <c r="S187" s="40">
        <f t="shared" si="18"/>
        <v>0</v>
      </c>
    </row>
    <row r="188" spans="1:21" s="33" customFormat="1" ht="15" customHeight="1" x14ac:dyDescent="0.2">
      <c r="A188" s="5" t="s">
        <v>296</v>
      </c>
      <c r="B188" s="58" t="s">
        <v>297</v>
      </c>
      <c r="C188" s="65">
        <f>+C189+C192</f>
        <v>0</v>
      </c>
      <c r="D188" s="34">
        <f>+D189+D192</f>
        <v>0</v>
      </c>
      <c r="E188" s="29">
        <f>+E189+E192</f>
        <v>0</v>
      </c>
      <c r="F188" s="29">
        <f>+F189+F192</f>
        <v>0</v>
      </c>
      <c r="G188" s="29">
        <f>+G189+G192</f>
        <v>0</v>
      </c>
      <c r="H188" s="65">
        <f t="shared" si="19"/>
        <v>0</v>
      </c>
      <c r="I188" s="29">
        <f>+NOVIEMBRE2021!K197</f>
        <v>0</v>
      </c>
      <c r="J188" s="29">
        <f>+J189+J192</f>
        <v>0</v>
      </c>
      <c r="K188" s="29">
        <f t="shared" si="20"/>
        <v>0</v>
      </c>
      <c r="L188" s="29">
        <f>+NOVIEMBRE2021!N197</f>
        <v>0</v>
      </c>
      <c r="M188" s="29">
        <f>+M189+M192</f>
        <v>0</v>
      </c>
      <c r="N188" s="29">
        <f t="shared" si="21"/>
        <v>0</v>
      </c>
      <c r="O188" s="29">
        <f>+NOVIEMBRE2021!Q197</f>
        <v>0</v>
      </c>
      <c r="P188" s="29">
        <f>+P189+P192</f>
        <v>0</v>
      </c>
      <c r="Q188" s="29">
        <f t="shared" si="22"/>
        <v>0</v>
      </c>
      <c r="R188" s="35">
        <f t="shared" si="17"/>
        <v>0</v>
      </c>
      <c r="S188" s="36">
        <f t="shared" si="18"/>
        <v>0</v>
      </c>
      <c r="T188" s="70"/>
      <c r="U188" s="70"/>
    </row>
    <row r="189" spans="1:21" s="33" customFormat="1" ht="15" customHeight="1" x14ac:dyDescent="0.2">
      <c r="A189" s="5" t="s">
        <v>298</v>
      </c>
      <c r="B189" s="58" t="s">
        <v>299</v>
      </c>
      <c r="C189" s="65">
        <f>+C190+C191</f>
        <v>0</v>
      </c>
      <c r="D189" s="34">
        <f>+D190+D191</f>
        <v>0</v>
      </c>
      <c r="E189" s="29">
        <f>+E190+E191</f>
        <v>0</v>
      </c>
      <c r="F189" s="29">
        <f>+F190+F191</f>
        <v>0</v>
      </c>
      <c r="G189" s="29">
        <f>+G190+G191</f>
        <v>0</v>
      </c>
      <c r="H189" s="65">
        <f t="shared" si="19"/>
        <v>0</v>
      </c>
      <c r="I189" s="29">
        <f>+NOVIEMBRE2021!K198</f>
        <v>0</v>
      </c>
      <c r="J189" s="29">
        <f>+J190+J191</f>
        <v>0</v>
      </c>
      <c r="K189" s="29">
        <f t="shared" si="20"/>
        <v>0</v>
      </c>
      <c r="L189" s="29">
        <f>+NOVIEMBRE2021!N198</f>
        <v>0</v>
      </c>
      <c r="M189" s="29">
        <f>+M190+M191</f>
        <v>0</v>
      </c>
      <c r="N189" s="29">
        <f t="shared" si="21"/>
        <v>0</v>
      </c>
      <c r="O189" s="29">
        <f>+NOVIEMBRE2021!Q198</f>
        <v>0</v>
      </c>
      <c r="P189" s="29">
        <f>+P190+P191</f>
        <v>0</v>
      </c>
      <c r="Q189" s="29">
        <f t="shared" si="22"/>
        <v>0</v>
      </c>
      <c r="R189" s="35">
        <f t="shared" si="17"/>
        <v>0</v>
      </c>
      <c r="S189" s="36">
        <f t="shared" si="18"/>
        <v>0</v>
      </c>
      <c r="T189" s="70"/>
      <c r="U189" s="70"/>
    </row>
    <row r="190" spans="1:21" ht="15" customHeight="1" x14ac:dyDescent="0.2">
      <c r="A190" s="6" t="s">
        <v>300</v>
      </c>
      <c r="B190" s="59" t="s">
        <v>301</v>
      </c>
      <c r="C190" s="64"/>
      <c r="D190" s="37"/>
      <c r="E190" s="38"/>
      <c r="F190" s="38"/>
      <c r="G190" s="38"/>
      <c r="H190" s="64">
        <f t="shared" si="19"/>
        <v>0</v>
      </c>
      <c r="I190" s="38">
        <f>+NOVIEMBRE2021!K199</f>
        <v>0</v>
      </c>
      <c r="J190" s="38"/>
      <c r="K190" s="38">
        <f t="shared" si="20"/>
        <v>0</v>
      </c>
      <c r="L190" s="38">
        <f>+NOVIEMBRE2021!N199</f>
        <v>0</v>
      </c>
      <c r="M190" s="38"/>
      <c r="N190" s="38">
        <f t="shared" si="21"/>
        <v>0</v>
      </c>
      <c r="O190" s="38">
        <f>+NOVIEMBRE2021!Q199</f>
        <v>0</v>
      </c>
      <c r="P190" s="38"/>
      <c r="Q190" s="38">
        <f t="shared" si="22"/>
        <v>0</v>
      </c>
      <c r="R190" s="39">
        <f t="shared" si="17"/>
        <v>0</v>
      </c>
      <c r="S190" s="40">
        <f t="shared" si="18"/>
        <v>0</v>
      </c>
    </row>
    <row r="191" spans="1:21" ht="15" customHeight="1" x14ac:dyDescent="0.2">
      <c r="A191" s="6" t="s">
        <v>302</v>
      </c>
      <c r="B191" s="59" t="s">
        <v>303</v>
      </c>
      <c r="C191" s="64"/>
      <c r="D191" s="37"/>
      <c r="E191" s="38"/>
      <c r="F191" s="38"/>
      <c r="G191" s="38"/>
      <c r="H191" s="64">
        <f t="shared" si="19"/>
        <v>0</v>
      </c>
      <c r="I191" s="38">
        <f>+NOVIEMBRE2021!K200</f>
        <v>0</v>
      </c>
      <c r="J191" s="38"/>
      <c r="K191" s="38">
        <f t="shared" si="20"/>
        <v>0</v>
      </c>
      <c r="L191" s="38">
        <f>+NOVIEMBRE2021!N200</f>
        <v>0</v>
      </c>
      <c r="M191" s="38"/>
      <c r="N191" s="38">
        <f t="shared" si="21"/>
        <v>0</v>
      </c>
      <c r="O191" s="38">
        <f>+NOVIEMBRE2021!Q200</f>
        <v>0</v>
      </c>
      <c r="P191" s="38"/>
      <c r="Q191" s="38">
        <f t="shared" si="22"/>
        <v>0</v>
      </c>
      <c r="R191" s="39">
        <f t="shared" si="17"/>
        <v>0</v>
      </c>
      <c r="S191" s="40">
        <f t="shared" si="18"/>
        <v>0</v>
      </c>
    </row>
    <row r="192" spans="1:21" s="33" customFormat="1" ht="15" customHeight="1" x14ac:dyDescent="0.2">
      <c r="A192" s="5" t="s">
        <v>304</v>
      </c>
      <c r="B192" s="58" t="s">
        <v>305</v>
      </c>
      <c r="C192" s="65">
        <f>+C193+C194</f>
        <v>0</v>
      </c>
      <c r="D192" s="34">
        <f>+D193+D194</f>
        <v>0</v>
      </c>
      <c r="E192" s="29">
        <f>+E193+E194</f>
        <v>0</v>
      </c>
      <c r="F192" s="29">
        <f>+F193+F194</f>
        <v>0</v>
      </c>
      <c r="G192" s="29">
        <f>+G193+G194</f>
        <v>0</v>
      </c>
      <c r="H192" s="65">
        <f t="shared" si="19"/>
        <v>0</v>
      </c>
      <c r="I192" s="29">
        <f>+NOVIEMBRE2021!K201</f>
        <v>0</v>
      </c>
      <c r="J192" s="29">
        <f>+J193+J194</f>
        <v>0</v>
      </c>
      <c r="K192" s="29">
        <f t="shared" si="20"/>
        <v>0</v>
      </c>
      <c r="L192" s="29">
        <f>+NOVIEMBRE2021!N201</f>
        <v>0</v>
      </c>
      <c r="M192" s="29">
        <f>+M193+M194</f>
        <v>0</v>
      </c>
      <c r="N192" s="29">
        <f t="shared" si="21"/>
        <v>0</v>
      </c>
      <c r="O192" s="29">
        <f>+NOVIEMBRE2021!Q201</f>
        <v>0</v>
      </c>
      <c r="P192" s="29">
        <f>+P193+P194</f>
        <v>0</v>
      </c>
      <c r="Q192" s="29">
        <f t="shared" si="22"/>
        <v>0</v>
      </c>
      <c r="R192" s="35">
        <f t="shared" si="17"/>
        <v>0</v>
      </c>
      <c r="S192" s="36">
        <f t="shared" si="18"/>
        <v>0</v>
      </c>
      <c r="T192" s="70"/>
      <c r="U192" s="70"/>
    </row>
    <row r="193" spans="1:21" ht="15" customHeight="1" x14ac:dyDescent="0.2">
      <c r="A193" s="6" t="s">
        <v>306</v>
      </c>
      <c r="B193" s="59" t="s">
        <v>307</v>
      </c>
      <c r="C193" s="64"/>
      <c r="D193" s="37"/>
      <c r="E193" s="38"/>
      <c r="F193" s="38"/>
      <c r="G193" s="38"/>
      <c r="H193" s="64">
        <f t="shared" si="19"/>
        <v>0</v>
      </c>
      <c r="I193" s="38">
        <f>+NOVIEMBRE2021!K202</f>
        <v>0</v>
      </c>
      <c r="J193" s="38"/>
      <c r="K193" s="38">
        <f t="shared" si="20"/>
        <v>0</v>
      </c>
      <c r="L193" s="38">
        <f>+NOVIEMBRE2021!N202</f>
        <v>0</v>
      </c>
      <c r="M193" s="38"/>
      <c r="N193" s="38">
        <f t="shared" si="21"/>
        <v>0</v>
      </c>
      <c r="O193" s="38">
        <f>+NOVIEMBRE2021!Q202</f>
        <v>0</v>
      </c>
      <c r="P193" s="38"/>
      <c r="Q193" s="38">
        <f t="shared" si="22"/>
        <v>0</v>
      </c>
      <c r="R193" s="39">
        <f t="shared" si="17"/>
        <v>0</v>
      </c>
      <c r="S193" s="40">
        <f t="shared" si="18"/>
        <v>0</v>
      </c>
    </row>
    <row r="194" spans="1:21" ht="15" customHeight="1" x14ac:dyDescent="0.2">
      <c r="A194" s="6" t="s">
        <v>308</v>
      </c>
      <c r="B194" s="59" t="s">
        <v>309</v>
      </c>
      <c r="C194" s="64"/>
      <c r="D194" s="37"/>
      <c r="E194" s="38"/>
      <c r="F194" s="38"/>
      <c r="G194" s="38"/>
      <c r="H194" s="64">
        <f t="shared" si="19"/>
        <v>0</v>
      </c>
      <c r="I194" s="38">
        <f>+NOVIEMBRE2021!K203</f>
        <v>0</v>
      </c>
      <c r="J194" s="38"/>
      <c r="K194" s="38">
        <f t="shared" si="20"/>
        <v>0</v>
      </c>
      <c r="L194" s="38">
        <f>+NOVIEMBRE2021!N203</f>
        <v>0</v>
      </c>
      <c r="M194" s="38"/>
      <c r="N194" s="38">
        <f t="shared" si="21"/>
        <v>0</v>
      </c>
      <c r="O194" s="38">
        <f>+NOVIEMBRE2021!Q203</f>
        <v>0</v>
      </c>
      <c r="P194" s="38"/>
      <c r="Q194" s="38">
        <f t="shared" si="22"/>
        <v>0</v>
      </c>
      <c r="R194" s="39">
        <f t="shared" si="17"/>
        <v>0</v>
      </c>
      <c r="S194" s="40">
        <f t="shared" si="18"/>
        <v>0</v>
      </c>
    </row>
    <row r="195" spans="1:21" s="33" customFormat="1" ht="15" customHeight="1" x14ac:dyDescent="0.2">
      <c r="A195" s="5" t="s">
        <v>310</v>
      </c>
      <c r="B195" s="58" t="s">
        <v>311</v>
      </c>
      <c r="C195" s="65">
        <f>C196+C199</f>
        <v>0</v>
      </c>
      <c r="D195" s="34">
        <f>D196+D199</f>
        <v>150000000</v>
      </c>
      <c r="E195" s="29">
        <f>E196+E199</f>
        <v>0</v>
      </c>
      <c r="F195" s="29">
        <f>F196+F199</f>
        <v>0</v>
      </c>
      <c r="G195" s="29">
        <f>G196+G199</f>
        <v>0</v>
      </c>
      <c r="H195" s="65">
        <f t="shared" si="19"/>
        <v>150000000</v>
      </c>
      <c r="I195" s="29">
        <f>+NOVIEMBRE2021!K204</f>
        <v>0</v>
      </c>
      <c r="J195" s="29">
        <f>J196+J199</f>
        <v>0</v>
      </c>
      <c r="K195" s="29">
        <f t="shared" si="20"/>
        <v>0</v>
      </c>
      <c r="L195" s="29">
        <f>+NOVIEMBRE2021!N204</f>
        <v>0</v>
      </c>
      <c r="M195" s="29">
        <f>M196+M199</f>
        <v>0</v>
      </c>
      <c r="N195" s="29">
        <f t="shared" si="21"/>
        <v>0</v>
      </c>
      <c r="O195" s="29">
        <f>+NOVIEMBRE2021!Q204</f>
        <v>0</v>
      </c>
      <c r="P195" s="29">
        <f>P196+P199</f>
        <v>0</v>
      </c>
      <c r="Q195" s="29">
        <f t="shared" si="22"/>
        <v>0</v>
      </c>
      <c r="R195" s="35">
        <f t="shared" si="17"/>
        <v>150000000</v>
      </c>
      <c r="S195" s="36">
        <f t="shared" si="18"/>
        <v>0</v>
      </c>
      <c r="T195" s="70"/>
      <c r="U195" s="70"/>
    </row>
    <row r="196" spans="1:21" s="33" customFormat="1" ht="15" customHeight="1" x14ac:dyDescent="0.2">
      <c r="A196" s="7" t="s">
        <v>312</v>
      </c>
      <c r="B196" s="58" t="s">
        <v>313</v>
      </c>
      <c r="C196" s="65">
        <f>+C197</f>
        <v>0</v>
      </c>
      <c r="D196" s="34">
        <f t="shared" ref="D196:G197" si="23">+D197</f>
        <v>150000000</v>
      </c>
      <c r="E196" s="29">
        <f t="shared" si="23"/>
        <v>0</v>
      </c>
      <c r="F196" s="29">
        <f t="shared" si="23"/>
        <v>0</v>
      </c>
      <c r="G196" s="29">
        <f t="shared" si="23"/>
        <v>0</v>
      </c>
      <c r="H196" s="65">
        <f t="shared" si="19"/>
        <v>150000000</v>
      </c>
      <c r="I196" s="29">
        <f>+NOVIEMBRE2021!K205</f>
        <v>0</v>
      </c>
      <c r="J196" s="29">
        <f>+J197</f>
        <v>0</v>
      </c>
      <c r="K196" s="29">
        <f t="shared" si="20"/>
        <v>0</v>
      </c>
      <c r="L196" s="29">
        <f>+NOVIEMBRE2021!N205</f>
        <v>0</v>
      </c>
      <c r="M196" s="29">
        <f>+M197</f>
        <v>0</v>
      </c>
      <c r="N196" s="29">
        <f t="shared" si="21"/>
        <v>0</v>
      </c>
      <c r="O196" s="29">
        <f>+NOVIEMBRE2021!Q205</f>
        <v>0</v>
      </c>
      <c r="P196" s="29">
        <f>+P197</f>
        <v>0</v>
      </c>
      <c r="Q196" s="29">
        <f t="shared" si="22"/>
        <v>0</v>
      </c>
      <c r="R196" s="35">
        <f t="shared" si="17"/>
        <v>150000000</v>
      </c>
      <c r="S196" s="36">
        <f t="shared" si="18"/>
        <v>0</v>
      </c>
      <c r="T196" s="70"/>
      <c r="U196" s="70"/>
    </row>
    <row r="197" spans="1:21" s="33" customFormat="1" ht="15" customHeight="1" x14ac:dyDescent="0.2">
      <c r="A197" s="5" t="s">
        <v>314</v>
      </c>
      <c r="B197" s="58" t="s">
        <v>315</v>
      </c>
      <c r="C197" s="65">
        <f>+C198</f>
        <v>0</v>
      </c>
      <c r="D197" s="34">
        <f t="shared" si="23"/>
        <v>150000000</v>
      </c>
      <c r="E197" s="29">
        <f t="shared" si="23"/>
        <v>0</v>
      </c>
      <c r="F197" s="29">
        <f t="shared" si="23"/>
        <v>0</v>
      </c>
      <c r="G197" s="29">
        <f t="shared" si="23"/>
        <v>0</v>
      </c>
      <c r="H197" s="65">
        <f t="shared" si="19"/>
        <v>150000000</v>
      </c>
      <c r="I197" s="29">
        <f>+NOVIEMBRE2021!K206</f>
        <v>0</v>
      </c>
      <c r="J197" s="29">
        <f>+J198</f>
        <v>0</v>
      </c>
      <c r="K197" s="29">
        <f t="shared" si="20"/>
        <v>0</v>
      </c>
      <c r="L197" s="29">
        <f>+NOVIEMBRE2021!N206</f>
        <v>0</v>
      </c>
      <c r="M197" s="29">
        <f>+M198</f>
        <v>0</v>
      </c>
      <c r="N197" s="29">
        <f t="shared" si="21"/>
        <v>0</v>
      </c>
      <c r="O197" s="29">
        <f>+NOVIEMBRE2021!Q206</f>
        <v>0</v>
      </c>
      <c r="P197" s="29">
        <f>+P198</f>
        <v>0</v>
      </c>
      <c r="Q197" s="29">
        <f t="shared" si="22"/>
        <v>0</v>
      </c>
      <c r="R197" s="35">
        <f t="shared" ref="R197:R217" si="24">+H197-K197</f>
        <v>150000000</v>
      </c>
      <c r="S197" s="36">
        <f t="shared" ref="S197:S217" si="25">+N197-Q197</f>
        <v>0</v>
      </c>
      <c r="T197" s="70"/>
      <c r="U197" s="70"/>
    </row>
    <row r="198" spans="1:21" ht="15" customHeight="1" x14ac:dyDescent="0.2">
      <c r="A198" s="6" t="s">
        <v>316</v>
      </c>
      <c r="B198" s="59" t="s">
        <v>317</v>
      </c>
      <c r="C198" s="64">
        <v>0</v>
      </c>
      <c r="D198" s="37">
        <v>150000000</v>
      </c>
      <c r="E198" s="38">
        <v>0</v>
      </c>
      <c r="F198" s="38">
        <v>0</v>
      </c>
      <c r="G198" s="38">
        <v>0</v>
      </c>
      <c r="H198" s="64">
        <f t="shared" ref="H198:H216" si="26">+C198+D198+E198-F198-G198</f>
        <v>150000000</v>
      </c>
      <c r="I198" s="38">
        <f>+NOVIEMBRE2021!K207</f>
        <v>0</v>
      </c>
      <c r="J198" s="38">
        <v>0</v>
      </c>
      <c r="K198" s="38">
        <f t="shared" ref="K198:K217" si="27">+I198+J198</f>
        <v>0</v>
      </c>
      <c r="L198" s="38">
        <f>+NOVIEMBRE2021!N207</f>
        <v>0</v>
      </c>
      <c r="M198" s="38">
        <v>0</v>
      </c>
      <c r="N198" s="38">
        <f t="shared" ref="N198:N217" si="28">+L198+M198</f>
        <v>0</v>
      </c>
      <c r="O198" s="38">
        <f>+NOVIEMBRE2021!Q207</f>
        <v>0</v>
      </c>
      <c r="P198" s="38">
        <v>0</v>
      </c>
      <c r="Q198" s="38">
        <f t="shared" ref="Q198:Q217" si="29">+O198+P198</f>
        <v>0</v>
      </c>
      <c r="R198" s="39">
        <f t="shared" si="24"/>
        <v>150000000</v>
      </c>
      <c r="S198" s="40">
        <f t="shared" si="25"/>
        <v>0</v>
      </c>
    </row>
    <row r="199" spans="1:21" s="33" customFormat="1" ht="15" customHeight="1" x14ac:dyDescent="0.2">
      <c r="A199" s="5" t="s">
        <v>318</v>
      </c>
      <c r="B199" s="58" t="s">
        <v>319</v>
      </c>
      <c r="C199" s="65">
        <f>+C200</f>
        <v>0</v>
      </c>
      <c r="D199" s="34">
        <f>+D200</f>
        <v>0</v>
      </c>
      <c r="E199" s="29">
        <f>+E200</f>
        <v>0</v>
      </c>
      <c r="F199" s="29">
        <f>+F200</f>
        <v>0</v>
      </c>
      <c r="G199" s="29">
        <f>+G200</f>
        <v>0</v>
      </c>
      <c r="H199" s="65">
        <f t="shared" si="26"/>
        <v>0</v>
      </c>
      <c r="I199" s="29">
        <f>+NOVIEMBRE2021!K208</f>
        <v>0</v>
      </c>
      <c r="J199" s="29">
        <f>+J200</f>
        <v>0</v>
      </c>
      <c r="K199" s="29">
        <f t="shared" si="27"/>
        <v>0</v>
      </c>
      <c r="L199" s="29">
        <f>+NOVIEMBRE2021!N208</f>
        <v>0</v>
      </c>
      <c r="M199" s="29">
        <f>+M200</f>
        <v>0</v>
      </c>
      <c r="N199" s="29">
        <f t="shared" si="28"/>
        <v>0</v>
      </c>
      <c r="O199" s="29">
        <f>+NOVIEMBRE2021!Q208</f>
        <v>0</v>
      </c>
      <c r="P199" s="29">
        <f>+P200</f>
        <v>0</v>
      </c>
      <c r="Q199" s="29">
        <f t="shared" si="29"/>
        <v>0</v>
      </c>
      <c r="R199" s="35">
        <f t="shared" si="24"/>
        <v>0</v>
      </c>
      <c r="S199" s="36">
        <f t="shared" si="25"/>
        <v>0</v>
      </c>
      <c r="T199" s="70"/>
      <c r="U199" s="70"/>
    </row>
    <row r="200" spans="1:21" ht="15" customHeight="1" x14ac:dyDescent="0.2">
      <c r="A200" s="6" t="s">
        <v>320</v>
      </c>
      <c r="B200" s="59" t="s">
        <v>317</v>
      </c>
      <c r="C200" s="64">
        <f>+C202+C206+C210+C213+C216</f>
        <v>0</v>
      </c>
      <c r="D200" s="37"/>
      <c r="E200" s="38"/>
      <c r="F200" s="38"/>
      <c r="G200" s="38"/>
      <c r="H200" s="64">
        <f t="shared" si="26"/>
        <v>0</v>
      </c>
      <c r="I200" s="38">
        <f>+NOVIEMBRE2021!K209</f>
        <v>0</v>
      </c>
      <c r="J200" s="38"/>
      <c r="K200" s="38">
        <f t="shared" si="27"/>
        <v>0</v>
      </c>
      <c r="L200" s="38">
        <f>+NOVIEMBRE2021!N209</f>
        <v>0</v>
      </c>
      <c r="M200" s="38"/>
      <c r="N200" s="38">
        <f t="shared" si="28"/>
        <v>0</v>
      </c>
      <c r="O200" s="38">
        <f>+NOVIEMBRE2021!Q209</f>
        <v>0</v>
      </c>
      <c r="P200" s="38"/>
      <c r="Q200" s="38">
        <f t="shared" si="29"/>
        <v>0</v>
      </c>
      <c r="R200" s="39">
        <f t="shared" si="24"/>
        <v>0</v>
      </c>
      <c r="S200" s="40">
        <f t="shared" si="25"/>
        <v>0</v>
      </c>
    </row>
    <row r="201" spans="1:21" s="33" customFormat="1" ht="15" customHeight="1" x14ac:dyDescent="0.2">
      <c r="A201" s="5" t="s">
        <v>321</v>
      </c>
      <c r="B201" s="58" t="s">
        <v>322</v>
      </c>
      <c r="C201" s="65">
        <f>+C202+C206+C211+C214</f>
        <v>0</v>
      </c>
      <c r="D201" s="34">
        <f>+D202+D206+D210+D213+D216</f>
        <v>45130705</v>
      </c>
      <c r="E201" s="29">
        <f>+E202+E206+E210+E213+E216</f>
        <v>0</v>
      </c>
      <c r="F201" s="29">
        <f>+F202+F206+F210+F213+F216</f>
        <v>0</v>
      </c>
      <c r="G201" s="29">
        <f>+G202+G206+G210+G213+G216</f>
        <v>0</v>
      </c>
      <c r="H201" s="65">
        <f t="shared" si="26"/>
        <v>45130705</v>
      </c>
      <c r="I201" s="29">
        <f>+NOVIEMBRE2021!K210</f>
        <v>45130705</v>
      </c>
      <c r="J201" s="29">
        <f>+J202+J206+J210+J213+J216</f>
        <v>-408350</v>
      </c>
      <c r="K201" s="29">
        <f t="shared" si="27"/>
        <v>44722355</v>
      </c>
      <c r="L201" s="29">
        <f>+NOVIEMBRE2021!N210</f>
        <v>45130705</v>
      </c>
      <c r="M201" s="29">
        <f>+M202+M206+M210+M213+M216</f>
        <v>-408350</v>
      </c>
      <c r="N201" s="29">
        <f t="shared" si="28"/>
        <v>44722355</v>
      </c>
      <c r="O201" s="29">
        <f>+NOVIEMBRE2021!Q210</f>
        <v>44860055</v>
      </c>
      <c r="P201" s="29">
        <f>+P202+P206+P210+P213+P216</f>
        <v>-137700</v>
      </c>
      <c r="Q201" s="29">
        <f t="shared" si="29"/>
        <v>44722355</v>
      </c>
      <c r="R201" s="35">
        <f t="shared" si="24"/>
        <v>408350</v>
      </c>
      <c r="S201" s="36">
        <f t="shared" si="25"/>
        <v>0</v>
      </c>
      <c r="T201" s="70"/>
      <c r="U201" s="70"/>
    </row>
    <row r="202" spans="1:21" s="33" customFormat="1" ht="15" customHeight="1" x14ac:dyDescent="0.2">
      <c r="A202" s="5" t="s">
        <v>323</v>
      </c>
      <c r="B202" s="58" t="s">
        <v>7</v>
      </c>
      <c r="C202" s="65">
        <f>+C203+C204+C205</f>
        <v>0</v>
      </c>
      <c r="D202" s="34">
        <f>+D203+D204+D205</f>
        <v>30970205</v>
      </c>
      <c r="E202" s="29">
        <f>+E203+E204+E205</f>
        <v>0</v>
      </c>
      <c r="F202" s="29">
        <f>+F203+F204+F205</f>
        <v>0</v>
      </c>
      <c r="G202" s="29">
        <f>+G203+G204+G205</f>
        <v>0</v>
      </c>
      <c r="H202" s="65">
        <f t="shared" si="26"/>
        <v>30970205</v>
      </c>
      <c r="I202" s="29">
        <f>+NOVIEMBRE2021!K211</f>
        <v>30970205</v>
      </c>
      <c r="J202" s="29">
        <f>+J203+J204+J205</f>
        <v>-270650</v>
      </c>
      <c r="K202" s="29">
        <f t="shared" si="27"/>
        <v>30699555</v>
      </c>
      <c r="L202" s="29">
        <f>+NOVIEMBRE2021!N211</f>
        <v>30970205</v>
      </c>
      <c r="M202" s="29">
        <f>+M203+M204+M205</f>
        <v>-270650</v>
      </c>
      <c r="N202" s="29">
        <f t="shared" si="28"/>
        <v>30699555</v>
      </c>
      <c r="O202" s="29">
        <f>+NOVIEMBRE2021!Q211</f>
        <v>30699555</v>
      </c>
      <c r="P202" s="29">
        <f>+P203+P204+P205</f>
        <v>0</v>
      </c>
      <c r="Q202" s="29">
        <f t="shared" si="29"/>
        <v>30699555</v>
      </c>
      <c r="R202" s="35">
        <f t="shared" si="24"/>
        <v>270650</v>
      </c>
      <c r="S202" s="36">
        <f t="shared" si="25"/>
        <v>0</v>
      </c>
      <c r="T202" s="70"/>
      <c r="U202" s="70"/>
    </row>
    <row r="203" spans="1:21" ht="15" customHeight="1" x14ac:dyDescent="0.2">
      <c r="A203" s="6" t="s">
        <v>324</v>
      </c>
      <c r="B203" s="59" t="s">
        <v>325</v>
      </c>
      <c r="C203" s="64">
        <v>0</v>
      </c>
      <c r="D203" s="37">
        <f>4289509+192633.29+6542639.71</f>
        <v>11024782</v>
      </c>
      <c r="E203" s="38">
        <v>0</v>
      </c>
      <c r="F203" s="38">
        <v>0</v>
      </c>
      <c r="G203" s="38">
        <v>0</v>
      </c>
      <c r="H203" s="64">
        <f t="shared" si="26"/>
        <v>11024782</v>
      </c>
      <c r="I203" s="38">
        <f>+NOVIEMBRE2021!K212</f>
        <v>11024782</v>
      </c>
      <c r="J203" s="38"/>
      <c r="K203" s="38">
        <f t="shared" si="27"/>
        <v>11024782</v>
      </c>
      <c r="L203" s="38">
        <f>+NOVIEMBRE2021!N212</f>
        <v>11024782</v>
      </c>
      <c r="M203" s="38"/>
      <c r="N203" s="38">
        <f t="shared" si="28"/>
        <v>11024782</v>
      </c>
      <c r="O203" s="38">
        <f>+NOVIEMBRE2021!Q212</f>
        <v>11024782</v>
      </c>
      <c r="P203" s="38"/>
      <c r="Q203" s="38">
        <f t="shared" si="29"/>
        <v>11024782</v>
      </c>
      <c r="R203" s="39">
        <f t="shared" si="24"/>
        <v>0</v>
      </c>
      <c r="S203" s="40">
        <f t="shared" si="25"/>
        <v>0</v>
      </c>
    </row>
    <row r="204" spans="1:21" ht="15" customHeight="1" x14ac:dyDescent="0.2">
      <c r="A204" s="6" t="s">
        <v>326</v>
      </c>
      <c r="B204" s="59" t="s">
        <v>49</v>
      </c>
      <c r="C204" s="64">
        <v>0</v>
      </c>
      <c r="D204" s="37">
        <f>7199383.29+150616.71</f>
        <v>7350000</v>
      </c>
      <c r="E204" s="38">
        <v>0</v>
      </c>
      <c r="F204" s="38">
        <v>0</v>
      </c>
      <c r="G204" s="38">
        <v>0</v>
      </c>
      <c r="H204" s="64">
        <f t="shared" si="26"/>
        <v>7350000</v>
      </c>
      <c r="I204" s="38">
        <f>+NOVIEMBRE2021!K213</f>
        <v>7350000</v>
      </c>
      <c r="J204" s="38"/>
      <c r="K204" s="38">
        <f t="shared" si="27"/>
        <v>7350000</v>
      </c>
      <c r="L204" s="38">
        <f>+NOVIEMBRE2021!N213</f>
        <v>7350000</v>
      </c>
      <c r="M204" s="38"/>
      <c r="N204" s="38">
        <f t="shared" si="28"/>
        <v>7350000</v>
      </c>
      <c r="O204" s="38">
        <f>+NOVIEMBRE2021!Q213</f>
        <v>7350000</v>
      </c>
      <c r="P204" s="38"/>
      <c r="Q204" s="38">
        <f t="shared" si="29"/>
        <v>7350000</v>
      </c>
      <c r="R204" s="39">
        <f t="shared" si="24"/>
        <v>0</v>
      </c>
      <c r="S204" s="40">
        <f>+N204-Q204</f>
        <v>0</v>
      </c>
    </row>
    <row r="205" spans="1:21" ht="15" customHeight="1" x14ac:dyDescent="0.2">
      <c r="A205" s="6" t="s">
        <v>327</v>
      </c>
      <c r="B205" s="59" t="s">
        <v>328</v>
      </c>
      <c r="C205" s="64">
        <v>0</v>
      </c>
      <c r="D205" s="37">
        <v>12595423</v>
      </c>
      <c r="E205" s="38">
        <v>0</v>
      </c>
      <c r="F205" s="38">
        <v>0</v>
      </c>
      <c r="G205" s="38">
        <v>0</v>
      </c>
      <c r="H205" s="64">
        <f t="shared" si="26"/>
        <v>12595423</v>
      </c>
      <c r="I205" s="38">
        <f>+NOVIEMBRE2021!K214</f>
        <v>12595423</v>
      </c>
      <c r="J205" s="38">
        <v>-270650</v>
      </c>
      <c r="K205" s="38">
        <f t="shared" si="27"/>
        <v>12324773</v>
      </c>
      <c r="L205" s="38">
        <f>+NOVIEMBRE2021!N214</f>
        <v>12595423</v>
      </c>
      <c r="M205" s="38">
        <v>-270650</v>
      </c>
      <c r="N205" s="38">
        <f t="shared" si="28"/>
        <v>12324773</v>
      </c>
      <c r="O205" s="38">
        <f>+NOVIEMBRE2021!Q214</f>
        <v>12324773</v>
      </c>
      <c r="P205" s="38"/>
      <c r="Q205" s="38">
        <f t="shared" si="29"/>
        <v>12324773</v>
      </c>
      <c r="R205" s="39">
        <f t="shared" si="24"/>
        <v>270650</v>
      </c>
      <c r="S205" s="40">
        <f t="shared" si="25"/>
        <v>0</v>
      </c>
    </row>
    <row r="206" spans="1:21" s="33" customFormat="1" ht="15" customHeight="1" x14ac:dyDescent="0.2">
      <c r="A206" s="5" t="s">
        <v>329</v>
      </c>
      <c r="B206" s="58" t="s">
        <v>160</v>
      </c>
      <c r="C206" s="65">
        <f>+C207+C208+C209</f>
        <v>0</v>
      </c>
      <c r="D206" s="34">
        <f>+D207+D208+D209</f>
        <v>14160500</v>
      </c>
      <c r="E206" s="29">
        <f>+E207+E208+E209</f>
        <v>0</v>
      </c>
      <c r="F206" s="29">
        <f>+F207+F208+F209</f>
        <v>0</v>
      </c>
      <c r="G206" s="29">
        <f>+G207+G208+G209</f>
        <v>0</v>
      </c>
      <c r="H206" s="65">
        <f t="shared" si="26"/>
        <v>14160500</v>
      </c>
      <c r="I206" s="29">
        <f>+NOVIEMBRE2021!K215</f>
        <v>14160500</v>
      </c>
      <c r="J206" s="29">
        <f>+J207+J208+J209</f>
        <v>-137700</v>
      </c>
      <c r="K206" s="29">
        <f t="shared" si="27"/>
        <v>14022800</v>
      </c>
      <c r="L206" s="29">
        <f>+NOVIEMBRE2021!N215</f>
        <v>14160500</v>
      </c>
      <c r="M206" s="29">
        <f>+M207+M208+M209</f>
        <v>-137700</v>
      </c>
      <c r="N206" s="29">
        <f t="shared" si="28"/>
        <v>14022800</v>
      </c>
      <c r="O206" s="29">
        <f>+NOVIEMBRE2021!Q215</f>
        <v>14160500</v>
      </c>
      <c r="P206" s="29">
        <f>+P207+P208+P209</f>
        <v>-137700</v>
      </c>
      <c r="Q206" s="29">
        <f t="shared" si="29"/>
        <v>14022800</v>
      </c>
      <c r="R206" s="35">
        <f t="shared" si="24"/>
        <v>137700</v>
      </c>
      <c r="S206" s="36">
        <f t="shared" si="25"/>
        <v>0</v>
      </c>
      <c r="T206" s="70"/>
      <c r="U206" s="70"/>
    </row>
    <row r="207" spans="1:21" ht="15" customHeight="1" x14ac:dyDescent="0.2">
      <c r="A207" s="6" t="s">
        <v>330</v>
      </c>
      <c r="B207" s="59" t="s">
        <v>163</v>
      </c>
      <c r="C207" s="64">
        <v>0</v>
      </c>
      <c r="D207" s="37"/>
      <c r="E207" s="38">
        <v>0</v>
      </c>
      <c r="F207" s="38">
        <v>0</v>
      </c>
      <c r="G207" s="38">
        <v>0</v>
      </c>
      <c r="H207" s="64">
        <f t="shared" si="26"/>
        <v>0</v>
      </c>
      <c r="I207" s="38">
        <f>+NOVIEMBRE2021!K216</f>
        <v>0</v>
      </c>
      <c r="J207" s="38"/>
      <c r="K207" s="38">
        <f t="shared" si="27"/>
        <v>0</v>
      </c>
      <c r="L207" s="38">
        <f>+NOVIEMBRE2021!N216</f>
        <v>0</v>
      </c>
      <c r="M207" s="38"/>
      <c r="N207" s="38">
        <f t="shared" si="28"/>
        <v>0</v>
      </c>
      <c r="O207" s="38">
        <f>+NOVIEMBRE2021!Q216</f>
        <v>0</v>
      </c>
      <c r="P207" s="38"/>
      <c r="Q207" s="38">
        <f t="shared" si="29"/>
        <v>0</v>
      </c>
      <c r="R207" s="39">
        <f t="shared" si="24"/>
        <v>0</v>
      </c>
      <c r="S207" s="40">
        <f t="shared" si="25"/>
        <v>0</v>
      </c>
    </row>
    <row r="208" spans="1:21" ht="15" customHeight="1" x14ac:dyDescent="0.2">
      <c r="A208" s="6" t="s">
        <v>331</v>
      </c>
      <c r="B208" s="59" t="s">
        <v>179</v>
      </c>
      <c r="C208" s="64">
        <v>0</v>
      </c>
      <c r="D208" s="37">
        <f>9210500+4950000</f>
        <v>14160500</v>
      </c>
      <c r="E208" s="38">
        <v>0</v>
      </c>
      <c r="F208" s="38">
        <v>0</v>
      </c>
      <c r="G208" s="38">
        <v>0</v>
      </c>
      <c r="H208" s="64">
        <f t="shared" si="26"/>
        <v>14160500</v>
      </c>
      <c r="I208" s="38">
        <f>+NOVIEMBRE2021!K217</f>
        <v>14160500</v>
      </c>
      <c r="J208" s="38">
        <v>-137700</v>
      </c>
      <c r="K208" s="38">
        <f t="shared" si="27"/>
        <v>14022800</v>
      </c>
      <c r="L208" s="38">
        <f>+NOVIEMBRE2021!N217</f>
        <v>14160500</v>
      </c>
      <c r="M208" s="38">
        <v>-137700</v>
      </c>
      <c r="N208" s="38">
        <f t="shared" si="28"/>
        <v>14022800</v>
      </c>
      <c r="O208" s="38">
        <f>+NOVIEMBRE2021!Q217</f>
        <v>14160500</v>
      </c>
      <c r="P208" s="38">
        <v>-137700</v>
      </c>
      <c r="Q208" s="38">
        <f t="shared" si="29"/>
        <v>14022800</v>
      </c>
      <c r="R208" s="39">
        <f t="shared" si="24"/>
        <v>137700</v>
      </c>
      <c r="S208" s="40">
        <f t="shared" si="25"/>
        <v>0</v>
      </c>
    </row>
    <row r="209" spans="1:21" ht="15" customHeight="1" x14ac:dyDescent="0.2">
      <c r="A209" s="6" t="s">
        <v>332</v>
      </c>
      <c r="B209" s="59" t="s">
        <v>247</v>
      </c>
      <c r="C209" s="64">
        <v>0</v>
      </c>
      <c r="D209" s="37">
        <v>0</v>
      </c>
      <c r="E209" s="38">
        <v>0</v>
      </c>
      <c r="F209" s="38">
        <v>0</v>
      </c>
      <c r="G209" s="38">
        <v>0</v>
      </c>
      <c r="H209" s="64">
        <f t="shared" si="26"/>
        <v>0</v>
      </c>
      <c r="I209" s="38">
        <f>+NOVIEMBRE2021!K218</f>
        <v>0</v>
      </c>
      <c r="J209" s="38">
        <v>0</v>
      </c>
      <c r="K209" s="38">
        <f t="shared" si="27"/>
        <v>0</v>
      </c>
      <c r="L209" s="38">
        <f>+NOVIEMBRE2021!N218</f>
        <v>0</v>
      </c>
      <c r="M209" s="38">
        <v>0</v>
      </c>
      <c r="N209" s="38">
        <f t="shared" si="28"/>
        <v>0</v>
      </c>
      <c r="O209" s="38">
        <f>+NOVIEMBRE2021!Q218</f>
        <v>0</v>
      </c>
      <c r="P209" s="38">
        <v>0</v>
      </c>
      <c r="Q209" s="38">
        <f t="shared" si="29"/>
        <v>0</v>
      </c>
      <c r="R209" s="39">
        <f t="shared" si="24"/>
        <v>0</v>
      </c>
      <c r="S209" s="40">
        <f t="shared" si="25"/>
        <v>0</v>
      </c>
    </row>
    <row r="210" spans="1:21" s="33" customFormat="1" ht="15" customHeight="1" x14ac:dyDescent="0.2">
      <c r="A210" s="5" t="s">
        <v>333</v>
      </c>
      <c r="B210" s="58" t="s">
        <v>249</v>
      </c>
      <c r="C210" s="29">
        <f>+C211+C212</f>
        <v>0</v>
      </c>
      <c r="D210" s="34">
        <f>+D211+D212</f>
        <v>0</v>
      </c>
      <c r="E210" s="29">
        <f>+E211+E212</f>
        <v>0</v>
      </c>
      <c r="F210" s="29">
        <f>+F211+F212</f>
        <v>0</v>
      </c>
      <c r="G210" s="29">
        <f>+G211+G212</f>
        <v>0</v>
      </c>
      <c r="H210" s="65">
        <f t="shared" si="26"/>
        <v>0</v>
      </c>
      <c r="I210" s="29">
        <f>+NOVIEMBRE2021!K219</f>
        <v>0</v>
      </c>
      <c r="J210" s="29">
        <f>+J211+J212</f>
        <v>0</v>
      </c>
      <c r="K210" s="29">
        <f t="shared" si="27"/>
        <v>0</v>
      </c>
      <c r="L210" s="29">
        <f>+NOVIEMBRE2021!N219</f>
        <v>0</v>
      </c>
      <c r="M210" s="29">
        <f>+M211+M212</f>
        <v>0</v>
      </c>
      <c r="N210" s="29">
        <f t="shared" si="28"/>
        <v>0</v>
      </c>
      <c r="O210" s="29">
        <f>+NOVIEMBRE2021!Q219</f>
        <v>0</v>
      </c>
      <c r="P210" s="29">
        <f>+P211+P212</f>
        <v>0</v>
      </c>
      <c r="Q210" s="29">
        <f t="shared" si="29"/>
        <v>0</v>
      </c>
      <c r="R210" s="35">
        <f t="shared" si="24"/>
        <v>0</v>
      </c>
      <c r="S210" s="36">
        <f t="shared" si="25"/>
        <v>0</v>
      </c>
      <c r="T210" s="70"/>
      <c r="U210" s="70"/>
    </row>
    <row r="211" spans="1:21" ht="15" customHeight="1" x14ac:dyDescent="0.2">
      <c r="A211" s="6" t="s">
        <v>334</v>
      </c>
      <c r="B211" s="59" t="s">
        <v>335</v>
      </c>
      <c r="C211" s="38">
        <v>0</v>
      </c>
      <c r="D211" s="37">
        <v>0</v>
      </c>
      <c r="E211" s="38">
        <v>0</v>
      </c>
      <c r="F211" s="38">
        <v>0</v>
      </c>
      <c r="G211" s="38">
        <v>0</v>
      </c>
      <c r="H211" s="64">
        <f t="shared" si="26"/>
        <v>0</v>
      </c>
      <c r="I211" s="38">
        <f>+NOVIEMBRE2021!K220</f>
        <v>0</v>
      </c>
      <c r="J211" s="38">
        <v>0</v>
      </c>
      <c r="K211" s="38">
        <f t="shared" si="27"/>
        <v>0</v>
      </c>
      <c r="L211" s="38">
        <f>+NOVIEMBRE2021!N220</f>
        <v>0</v>
      </c>
      <c r="M211" s="38">
        <v>0</v>
      </c>
      <c r="N211" s="38">
        <f t="shared" si="28"/>
        <v>0</v>
      </c>
      <c r="O211" s="38">
        <f>+NOVIEMBRE2021!Q220</f>
        <v>0</v>
      </c>
      <c r="P211" s="38">
        <v>0</v>
      </c>
      <c r="Q211" s="38">
        <f t="shared" si="29"/>
        <v>0</v>
      </c>
      <c r="R211" s="39">
        <f t="shared" si="24"/>
        <v>0</v>
      </c>
      <c r="S211" s="40">
        <f t="shared" si="25"/>
        <v>0</v>
      </c>
    </row>
    <row r="212" spans="1:21" ht="15" customHeight="1" x14ac:dyDescent="0.2">
      <c r="A212" s="6" t="s">
        <v>336</v>
      </c>
      <c r="B212" s="59" t="s">
        <v>259</v>
      </c>
      <c r="C212" s="38">
        <v>0</v>
      </c>
      <c r="D212" s="37">
        <v>0</v>
      </c>
      <c r="E212" s="38">
        <v>0</v>
      </c>
      <c r="F212" s="38">
        <v>0</v>
      </c>
      <c r="G212" s="38">
        <v>0</v>
      </c>
      <c r="H212" s="64">
        <f t="shared" si="26"/>
        <v>0</v>
      </c>
      <c r="I212" s="38">
        <f>+NOVIEMBRE2021!K221</f>
        <v>0</v>
      </c>
      <c r="J212" s="38">
        <v>0</v>
      </c>
      <c r="K212" s="38">
        <f t="shared" si="27"/>
        <v>0</v>
      </c>
      <c r="L212" s="38">
        <f>+NOVIEMBRE2021!N221</f>
        <v>0</v>
      </c>
      <c r="M212" s="38">
        <v>0</v>
      </c>
      <c r="N212" s="38">
        <f t="shared" si="28"/>
        <v>0</v>
      </c>
      <c r="O212" s="38">
        <f>+NOVIEMBRE2021!Q221</f>
        <v>0</v>
      </c>
      <c r="P212" s="38">
        <v>0</v>
      </c>
      <c r="Q212" s="38">
        <f t="shared" si="29"/>
        <v>0</v>
      </c>
      <c r="R212" s="39">
        <f t="shared" si="24"/>
        <v>0</v>
      </c>
      <c r="S212" s="40">
        <f t="shared" si="25"/>
        <v>0</v>
      </c>
    </row>
    <row r="213" spans="1:21" s="33" customFormat="1" ht="15" customHeight="1" x14ac:dyDescent="0.2">
      <c r="A213" s="5" t="s">
        <v>337</v>
      </c>
      <c r="B213" s="58" t="s">
        <v>338</v>
      </c>
      <c r="C213" s="29">
        <f>+C214+C215</f>
        <v>0</v>
      </c>
      <c r="D213" s="34">
        <f>+D214+D215</f>
        <v>0</v>
      </c>
      <c r="E213" s="29">
        <f>+E214+E215</f>
        <v>0</v>
      </c>
      <c r="F213" s="29">
        <f>+F214+F215</f>
        <v>0</v>
      </c>
      <c r="G213" s="29">
        <f>+G214+G215</f>
        <v>0</v>
      </c>
      <c r="H213" s="65">
        <f t="shared" si="26"/>
        <v>0</v>
      </c>
      <c r="I213" s="29">
        <f>+NOVIEMBRE2021!K222</f>
        <v>0</v>
      </c>
      <c r="J213" s="29">
        <f>+J214+J215</f>
        <v>0</v>
      </c>
      <c r="K213" s="29">
        <f t="shared" si="27"/>
        <v>0</v>
      </c>
      <c r="L213" s="29">
        <f>+NOVIEMBRE2021!N222</f>
        <v>0</v>
      </c>
      <c r="M213" s="29">
        <f>+M214+M215</f>
        <v>0</v>
      </c>
      <c r="N213" s="29">
        <f t="shared" si="28"/>
        <v>0</v>
      </c>
      <c r="O213" s="29">
        <f>+NOVIEMBRE2021!Q222</f>
        <v>0</v>
      </c>
      <c r="P213" s="29">
        <f>+P214+P215</f>
        <v>0</v>
      </c>
      <c r="Q213" s="29">
        <f t="shared" si="29"/>
        <v>0</v>
      </c>
      <c r="R213" s="35">
        <f t="shared" si="24"/>
        <v>0</v>
      </c>
      <c r="S213" s="36">
        <f t="shared" si="25"/>
        <v>0</v>
      </c>
      <c r="T213" s="70"/>
      <c r="U213" s="70"/>
    </row>
    <row r="214" spans="1:21" ht="15" customHeight="1" x14ac:dyDescent="0.2">
      <c r="A214" s="6" t="s">
        <v>339</v>
      </c>
      <c r="B214" s="59" t="s">
        <v>273</v>
      </c>
      <c r="C214" s="38">
        <v>0</v>
      </c>
      <c r="D214" s="37">
        <v>0</v>
      </c>
      <c r="E214" s="38">
        <v>0</v>
      </c>
      <c r="F214" s="38">
        <v>0</v>
      </c>
      <c r="G214" s="38">
        <v>0</v>
      </c>
      <c r="H214" s="64">
        <f t="shared" si="26"/>
        <v>0</v>
      </c>
      <c r="I214" s="38">
        <f>+NOVIEMBRE2021!K223</f>
        <v>0</v>
      </c>
      <c r="J214" s="38">
        <v>0</v>
      </c>
      <c r="K214" s="38">
        <f t="shared" si="27"/>
        <v>0</v>
      </c>
      <c r="L214" s="38">
        <f>+NOVIEMBRE2021!N223</f>
        <v>0</v>
      </c>
      <c r="M214" s="38">
        <v>0</v>
      </c>
      <c r="N214" s="38">
        <f t="shared" si="28"/>
        <v>0</v>
      </c>
      <c r="O214" s="38">
        <f>+NOVIEMBRE2021!Q223</f>
        <v>0</v>
      </c>
      <c r="P214" s="38">
        <v>0</v>
      </c>
      <c r="Q214" s="38">
        <f t="shared" si="29"/>
        <v>0</v>
      </c>
      <c r="R214" s="39">
        <f t="shared" si="24"/>
        <v>0</v>
      </c>
      <c r="S214" s="40">
        <f t="shared" si="25"/>
        <v>0</v>
      </c>
    </row>
    <row r="215" spans="1:21" ht="15" customHeight="1" x14ac:dyDescent="0.2">
      <c r="A215" s="6" t="s">
        <v>340</v>
      </c>
      <c r="B215" s="59" t="s">
        <v>279</v>
      </c>
      <c r="C215" s="38">
        <v>0</v>
      </c>
      <c r="D215" s="37">
        <v>0</v>
      </c>
      <c r="E215" s="38">
        <v>0</v>
      </c>
      <c r="F215" s="38">
        <v>0</v>
      </c>
      <c r="G215" s="38">
        <v>0</v>
      </c>
      <c r="H215" s="64">
        <f t="shared" si="26"/>
        <v>0</v>
      </c>
      <c r="I215" s="38">
        <f>+NOVIEMBRE2021!K224</f>
        <v>0</v>
      </c>
      <c r="J215" s="38">
        <v>0</v>
      </c>
      <c r="K215" s="38">
        <f t="shared" si="27"/>
        <v>0</v>
      </c>
      <c r="L215" s="38">
        <f>+NOVIEMBRE2021!N224</f>
        <v>0</v>
      </c>
      <c r="M215" s="38">
        <v>0</v>
      </c>
      <c r="N215" s="38">
        <f t="shared" si="28"/>
        <v>0</v>
      </c>
      <c r="O215" s="38">
        <f>+NOVIEMBRE2021!Q224</f>
        <v>0</v>
      </c>
      <c r="P215" s="38">
        <v>0</v>
      </c>
      <c r="Q215" s="38">
        <f t="shared" si="29"/>
        <v>0</v>
      </c>
      <c r="R215" s="39">
        <f t="shared" si="24"/>
        <v>0</v>
      </c>
      <c r="S215" s="40">
        <f t="shared" si="25"/>
        <v>0</v>
      </c>
    </row>
    <row r="216" spans="1:21" s="33" customFormat="1" ht="15" customHeight="1" thickBot="1" x14ac:dyDescent="0.25">
      <c r="A216" s="5" t="s">
        <v>341</v>
      </c>
      <c r="B216" s="58" t="s">
        <v>342</v>
      </c>
      <c r="C216" s="66">
        <v>0</v>
      </c>
      <c r="D216" s="37">
        <v>0</v>
      </c>
      <c r="E216" s="38">
        <v>0</v>
      </c>
      <c r="F216" s="38">
        <v>0</v>
      </c>
      <c r="G216" s="38">
        <v>0</v>
      </c>
      <c r="H216" s="65">
        <f t="shared" si="26"/>
        <v>0</v>
      </c>
      <c r="I216" s="41">
        <f>+NOVIEMBRE2021!K225</f>
        <v>0</v>
      </c>
      <c r="J216" s="29">
        <v>0</v>
      </c>
      <c r="K216" s="29">
        <f t="shared" si="27"/>
        <v>0</v>
      </c>
      <c r="L216" s="41">
        <f>+NOVIEMBRE2021!N225</f>
        <v>0</v>
      </c>
      <c r="M216" s="29">
        <v>0</v>
      </c>
      <c r="N216" s="29">
        <f t="shared" si="28"/>
        <v>0</v>
      </c>
      <c r="O216" s="41">
        <f>+NOVIEMBRE2021!Q225</f>
        <v>0</v>
      </c>
      <c r="P216" s="29">
        <v>0</v>
      </c>
      <c r="Q216" s="29">
        <f t="shared" si="29"/>
        <v>0</v>
      </c>
      <c r="R216" s="35">
        <f t="shared" si="24"/>
        <v>0</v>
      </c>
      <c r="S216" s="36">
        <f t="shared" si="25"/>
        <v>0</v>
      </c>
      <c r="T216" s="70"/>
      <c r="U216" s="70"/>
    </row>
    <row r="217" spans="1:21" ht="15" customHeight="1" thickBot="1" x14ac:dyDescent="0.25">
      <c r="A217" s="42"/>
      <c r="B217" s="43" t="s">
        <v>343</v>
      </c>
      <c r="C217" s="80">
        <f>+C3+C175+C188+C195+C201</f>
        <v>1576096667</v>
      </c>
      <c r="D217" s="44">
        <f>+D3+D175+D188+D195+D201</f>
        <v>1030801423.77</v>
      </c>
      <c r="E217" s="44">
        <f>+E3+E175+E188+E195+E201</f>
        <v>117193022</v>
      </c>
      <c r="F217" s="44">
        <f>+F3+F175+F188+F195+F201</f>
        <v>0</v>
      </c>
      <c r="G217" s="44">
        <f>+G3+G175+G188+G195+G201</f>
        <v>117193022</v>
      </c>
      <c r="H217" s="75">
        <f>+C217+D217+E217-F217-G217</f>
        <v>2606898090.77</v>
      </c>
      <c r="I217" s="41">
        <f>+NOVIEMBRE2021!K226</f>
        <v>2230824202.8699999</v>
      </c>
      <c r="J217" s="44">
        <f>+J3+J175+J188+J195+J201</f>
        <v>31454831</v>
      </c>
      <c r="K217" s="44">
        <f t="shared" si="27"/>
        <v>2262279033.8699999</v>
      </c>
      <c r="L217" s="41">
        <f>+NOVIEMBRE2021!N226</f>
        <v>1908209777.9200001</v>
      </c>
      <c r="M217" s="44">
        <f>+M3+M175+M188+M195+M201</f>
        <v>354069256</v>
      </c>
      <c r="N217" s="44">
        <f t="shared" si="28"/>
        <v>2262279033.9200001</v>
      </c>
      <c r="O217" s="41">
        <f>+NOVIEMBRE2021!Q226</f>
        <v>1816638534.8699999</v>
      </c>
      <c r="P217" s="44">
        <f>+P3+P175+P188+P195+P201</f>
        <v>359284731</v>
      </c>
      <c r="Q217" s="44">
        <f t="shared" si="29"/>
        <v>2175923265.8699999</v>
      </c>
      <c r="R217" s="81">
        <f t="shared" si="24"/>
        <v>344619056.9000001</v>
      </c>
      <c r="S217" s="45">
        <f t="shared" si="25"/>
        <v>86355768.050000191</v>
      </c>
    </row>
    <row r="218" spans="1:21" ht="15" customHeight="1" thickBot="1" x14ac:dyDescent="0.3">
      <c r="A218" s="1"/>
      <c r="B218" s="46" t="s">
        <v>344</v>
      </c>
      <c r="C218" s="47"/>
      <c r="D218" s="47"/>
      <c r="E218" s="47"/>
      <c r="F218" s="47"/>
      <c r="G218" s="47"/>
      <c r="H218" s="76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8"/>
    </row>
    <row r="219" spans="1:21" ht="12.75" x14ac:dyDescent="0.25">
      <c r="A219" s="2"/>
      <c r="B219" s="2"/>
      <c r="C219" s="10"/>
      <c r="D219" s="68"/>
      <c r="E219" s="10"/>
      <c r="F219" s="9"/>
      <c r="G219" s="10"/>
      <c r="H219" s="77"/>
      <c r="I219" s="9"/>
      <c r="J219" s="10"/>
      <c r="K219" s="10"/>
      <c r="L219" s="9"/>
      <c r="M219" s="10"/>
      <c r="N219" s="10"/>
      <c r="O219" s="10"/>
      <c r="P219" s="10"/>
      <c r="Q219" s="10"/>
      <c r="R219" s="9"/>
      <c r="S219" s="49"/>
      <c r="T219" s="53">
        <f>+K217-N217</f>
        <v>-5.0000190734863281E-2</v>
      </c>
    </row>
    <row r="220" spans="1:21" ht="12.75" x14ac:dyDescent="0.25">
      <c r="A220" s="2"/>
      <c r="B220" s="2"/>
      <c r="C220" s="50"/>
      <c r="D220" s="10"/>
      <c r="E220" s="10"/>
      <c r="F220" s="10"/>
      <c r="G220" s="10"/>
      <c r="H220" s="77"/>
      <c r="I220" s="9"/>
      <c r="J220" s="10"/>
      <c r="K220" s="10"/>
      <c r="L220" s="9"/>
      <c r="M220" s="10"/>
      <c r="N220" s="10"/>
      <c r="O220" s="9"/>
      <c r="P220" s="10"/>
      <c r="Q220" s="10"/>
      <c r="R220" s="9"/>
      <c r="S220" s="10"/>
    </row>
    <row r="221" spans="1:21" ht="12.75" x14ac:dyDescent="0.25">
      <c r="A221" s="2"/>
      <c r="B221" s="2"/>
      <c r="C221" s="9"/>
      <c r="D221" s="9"/>
      <c r="E221" s="9"/>
      <c r="F221" s="9"/>
      <c r="G221" s="9"/>
      <c r="H221" s="77"/>
      <c r="I221" s="9"/>
      <c r="J221" s="68"/>
      <c r="K221" s="9"/>
      <c r="L221" s="9"/>
      <c r="M221" s="68"/>
      <c r="N221" s="9"/>
      <c r="O221" s="9"/>
      <c r="P221" s="9"/>
      <c r="Q221" s="10"/>
      <c r="R221" s="10"/>
      <c r="S221" s="10"/>
    </row>
    <row r="222" spans="1:21" ht="12.75" x14ac:dyDescent="0.25">
      <c r="A222" s="3"/>
      <c r="B222" s="2"/>
      <c r="C222" s="9"/>
      <c r="D222" s="9"/>
      <c r="E222" s="9"/>
      <c r="F222" s="9"/>
      <c r="G222" s="9"/>
      <c r="H222" s="72"/>
      <c r="I222" s="9"/>
      <c r="J222" s="9"/>
      <c r="K222" s="9"/>
      <c r="L222" s="9"/>
      <c r="M222" s="9"/>
      <c r="N222" s="9"/>
      <c r="O222" s="9"/>
      <c r="P222" s="9"/>
      <c r="Q222" s="68"/>
      <c r="R222" s="9"/>
      <c r="S222" s="10"/>
    </row>
    <row r="223" spans="1:21" x14ac:dyDescent="0.2">
      <c r="A223" s="9"/>
      <c r="B223" s="51"/>
      <c r="C223" s="9"/>
      <c r="D223" s="9"/>
      <c r="E223" s="9"/>
      <c r="F223" s="9"/>
      <c r="G223" s="9"/>
      <c r="H223" s="72"/>
      <c r="I223" s="9"/>
      <c r="J223" s="9"/>
      <c r="K223" s="9"/>
      <c r="L223" s="9"/>
      <c r="M223" s="55"/>
      <c r="N223" s="55"/>
      <c r="O223" s="55"/>
      <c r="P223" s="55"/>
      <c r="Q223" s="55"/>
      <c r="R223" s="9"/>
      <c r="S223" s="9"/>
    </row>
    <row r="224" spans="1:21" x14ac:dyDescent="0.2">
      <c r="A224" s="9"/>
      <c r="B224" s="56" t="s">
        <v>387</v>
      </c>
      <c r="C224" s="9"/>
      <c r="D224" s="9"/>
      <c r="E224" s="9"/>
      <c r="F224" s="9"/>
      <c r="G224" s="9"/>
      <c r="H224" s="72"/>
      <c r="I224" s="9"/>
      <c r="J224" s="9"/>
      <c r="K224" s="9"/>
      <c r="L224" s="9"/>
      <c r="M224" s="165"/>
      <c r="N224" s="165"/>
      <c r="O224" s="165"/>
      <c r="P224" s="165"/>
      <c r="Q224" s="165"/>
      <c r="R224" s="9"/>
      <c r="S224" s="9"/>
    </row>
    <row r="225" spans="1:19" x14ac:dyDescent="0.2">
      <c r="A225" s="9"/>
      <c r="B225" s="163" t="s">
        <v>383</v>
      </c>
      <c r="C225" s="9"/>
      <c r="D225" s="9"/>
      <c r="E225" s="9"/>
      <c r="F225" s="9"/>
      <c r="G225" s="9"/>
      <c r="H225" s="72"/>
      <c r="I225" s="9"/>
      <c r="J225" s="9"/>
      <c r="K225" s="9"/>
      <c r="L225" s="9"/>
      <c r="M225" s="166"/>
      <c r="N225" s="166"/>
      <c r="O225" s="166"/>
      <c r="P225" s="166"/>
      <c r="Q225" s="166"/>
      <c r="R225" s="9"/>
      <c r="S225" s="9"/>
    </row>
    <row r="226" spans="1:19" x14ac:dyDescent="0.2">
      <c r="A226" s="11"/>
      <c r="B226" s="11"/>
      <c r="C226" s="52"/>
      <c r="D226" s="52"/>
      <c r="E226" s="52"/>
      <c r="F226" s="52"/>
      <c r="G226" s="52"/>
      <c r="H226" s="78"/>
      <c r="I226" s="52"/>
      <c r="J226" s="52"/>
      <c r="K226" s="52"/>
      <c r="L226" s="11"/>
      <c r="M226" s="11"/>
      <c r="N226" s="11"/>
      <c r="O226" s="11"/>
      <c r="P226" s="11"/>
      <c r="Q226" s="11"/>
      <c r="R226" s="11"/>
      <c r="S226" s="11"/>
    </row>
    <row r="227" spans="1:19" x14ac:dyDescent="0.2">
      <c r="A227" s="11"/>
      <c r="B227" s="32"/>
      <c r="C227" s="52"/>
      <c r="D227" s="52"/>
      <c r="E227" s="52"/>
      <c r="F227" s="52"/>
      <c r="G227" s="52"/>
      <c r="H227" s="78"/>
      <c r="I227" s="52"/>
      <c r="J227" s="52"/>
      <c r="K227" s="52"/>
      <c r="L227" s="11"/>
      <c r="M227" s="11"/>
      <c r="N227" s="11"/>
      <c r="O227" s="11"/>
      <c r="P227" s="11"/>
      <c r="Q227" s="11"/>
      <c r="R227" s="11"/>
      <c r="S227" s="11"/>
    </row>
    <row r="228" spans="1:19" x14ac:dyDescent="0.2">
      <c r="A228" s="11"/>
      <c r="B228" s="11"/>
      <c r="C228" s="52"/>
      <c r="D228" s="52"/>
      <c r="E228" s="52"/>
      <c r="F228" s="52"/>
      <c r="G228" s="52"/>
      <c r="H228" s="78"/>
      <c r="I228" s="52"/>
      <c r="J228" s="52"/>
      <c r="K228" s="52"/>
      <c r="L228" s="11"/>
      <c r="M228" s="11"/>
      <c r="N228" s="11"/>
      <c r="O228" s="11"/>
      <c r="P228" s="11"/>
      <c r="Q228" s="11"/>
      <c r="R228" s="11"/>
      <c r="S228" s="11"/>
    </row>
    <row r="229" spans="1:19" x14ac:dyDescent="0.2">
      <c r="A229" s="11"/>
      <c r="B229" s="11"/>
      <c r="C229" s="52"/>
      <c r="D229" s="52"/>
      <c r="E229" s="52"/>
      <c r="F229" s="52"/>
      <c r="G229" s="52"/>
      <c r="H229" s="78"/>
      <c r="I229" s="52"/>
      <c r="J229" s="52"/>
      <c r="K229" s="52"/>
      <c r="L229" s="11"/>
      <c r="M229" s="11"/>
      <c r="N229" s="11"/>
      <c r="O229" s="11"/>
      <c r="P229" s="11"/>
      <c r="Q229" s="11"/>
      <c r="R229" s="11"/>
      <c r="S229" s="11"/>
    </row>
    <row r="230" spans="1:19" x14ac:dyDescent="0.2">
      <c r="A230" s="11"/>
      <c r="B230" s="11"/>
      <c r="C230" s="52"/>
      <c r="D230" s="52"/>
      <c r="E230" s="52"/>
      <c r="F230" s="52"/>
      <c r="G230" s="52"/>
      <c r="H230" s="78"/>
      <c r="I230" s="52"/>
      <c r="J230" s="52"/>
      <c r="K230" s="52"/>
      <c r="L230" s="11"/>
      <c r="M230" s="11"/>
      <c r="N230" s="11"/>
      <c r="O230" s="11"/>
      <c r="P230" s="11"/>
      <c r="Q230" s="11"/>
      <c r="R230" s="11"/>
      <c r="S230" s="11"/>
    </row>
    <row r="231" spans="1:19" x14ac:dyDescent="0.2">
      <c r="A231" s="11"/>
      <c r="B231" s="32"/>
      <c r="C231" s="52"/>
      <c r="D231" s="52"/>
      <c r="E231" s="52"/>
      <c r="F231" s="52"/>
      <c r="G231" s="52"/>
      <c r="H231" s="78"/>
      <c r="I231" s="52"/>
      <c r="J231" s="52"/>
      <c r="K231" s="52"/>
      <c r="L231" s="11"/>
      <c r="M231" s="11"/>
      <c r="N231" s="11"/>
      <c r="O231" s="11"/>
      <c r="P231" s="11"/>
      <c r="Q231" s="11"/>
      <c r="R231" s="11"/>
      <c r="S231" s="11"/>
    </row>
    <row r="232" spans="1:19" s="53" customFormat="1" x14ac:dyDescent="0.2">
      <c r="A232" s="11"/>
      <c r="B232" s="11"/>
      <c r="C232" s="52"/>
      <c r="D232" s="52"/>
      <c r="E232" s="52"/>
      <c r="F232" s="52"/>
      <c r="G232" s="52"/>
      <c r="H232" s="78"/>
      <c r="I232" s="52"/>
      <c r="J232" s="52"/>
      <c r="K232" s="52"/>
      <c r="L232" s="11"/>
      <c r="M232" s="11"/>
      <c r="N232" s="11"/>
      <c r="O232" s="11"/>
      <c r="P232" s="11"/>
      <c r="Q232" s="11"/>
      <c r="R232" s="11"/>
      <c r="S232" s="11"/>
    </row>
    <row r="233" spans="1:19" s="53" customFormat="1" x14ac:dyDescent="0.2">
      <c r="A233" s="11"/>
      <c r="B233" s="11"/>
      <c r="C233" s="52"/>
      <c r="D233" s="52"/>
      <c r="E233" s="52"/>
      <c r="F233" s="52"/>
      <c r="G233" s="52"/>
      <c r="H233" s="78"/>
      <c r="I233" s="52"/>
      <c r="J233" s="52"/>
      <c r="K233" s="52"/>
      <c r="L233" s="11"/>
      <c r="M233" s="11"/>
      <c r="N233" s="11"/>
      <c r="O233" s="11"/>
      <c r="P233" s="11"/>
      <c r="Q233" s="11"/>
      <c r="R233" s="11"/>
      <c r="S233" s="11"/>
    </row>
    <row r="234" spans="1:19" s="53" customFormat="1" x14ac:dyDescent="0.2">
      <c r="A234" s="11"/>
      <c r="B234" s="11"/>
      <c r="C234" s="52"/>
      <c r="D234" s="52"/>
      <c r="E234" s="52"/>
      <c r="F234" s="52"/>
      <c r="G234" s="52"/>
      <c r="H234" s="78"/>
      <c r="I234" s="52"/>
      <c r="J234" s="52"/>
      <c r="K234" s="52"/>
      <c r="L234" s="11"/>
      <c r="M234" s="11"/>
      <c r="N234" s="11"/>
      <c r="O234" s="11"/>
      <c r="P234" s="11"/>
      <c r="Q234" s="11"/>
      <c r="R234" s="11"/>
      <c r="S234" s="11"/>
    </row>
    <row r="235" spans="1:19" s="53" customFormat="1" x14ac:dyDescent="0.2">
      <c r="A235" s="11"/>
      <c r="B235" s="11"/>
      <c r="C235" s="52"/>
      <c r="D235" s="52"/>
      <c r="E235" s="52"/>
      <c r="F235" s="52"/>
      <c r="G235" s="52"/>
      <c r="H235" s="78"/>
      <c r="I235" s="52"/>
      <c r="J235" s="52"/>
      <c r="K235" s="52"/>
      <c r="L235" s="11"/>
      <c r="M235" s="11"/>
      <c r="N235" s="11"/>
      <c r="O235" s="11"/>
      <c r="P235" s="11"/>
      <c r="Q235" s="11"/>
      <c r="R235" s="11"/>
      <c r="S235" s="11"/>
    </row>
    <row r="236" spans="1:19" s="53" customFormat="1" x14ac:dyDescent="0.2">
      <c r="A236" s="11"/>
      <c r="B236" s="11"/>
      <c r="C236" s="52"/>
      <c r="D236" s="52"/>
      <c r="E236" s="52"/>
      <c r="F236" s="52"/>
      <c r="G236" s="52"/>
      <c r="H236" s="78"/>
      <c r="I236" s="52"/>
      <c r="J236" s="52"/>
      <c r="K236" s="52"/>
      <c r="L236" s="11"/>
      <c r="M236" s="11"/>
      <c r="N236" s="11"/>
      <c r="O236" s="11"/>
      <c r="P236" s="11"/>
      <c r="Q236" s="11"/>
      <c r="R236" s="11"/>
      <c r="S236" s="11"/>
    </row>
    <row r="237" spans="1:19" s="53" customFormat="1" x14ac:dyDescent="0.2">
      <c r="A237" s="11"/>
      <c r="B237" s="11"/>
      <c r="C237" s="52"/>
      <c r="D237" s="52"/>
      <c r="E237" s="52"/>
      <c r="F237" s="52"/>
      <c r="G237" s="52"/>
      <c r="H237" s="78"/>
      <c r="I237" s="52"/>
      <c r="J237" s="52"/>
      <c r="K237" s="52"/>
      <c r="L237" s="11"/>
      <c r="M237" s="11"/>
      <c r="N237" s="11"/>
      <c r="O237" s="11"/>
      <c r="P237" s="11"/>
      <c r="Q237" s="11"/>
      <c r="R237" s="11"/>
      <c r="S237" s="11"/>
    </row>
    <row r="238" spans="1:19" s="53" customFormat="1" x14ac:dyDescent="0.2">
      <c r="A238" s="11"/>
      <c r="B238" s="11"/>
      <c r="C238" s="52"/>
      <c r="D238" s="52"/>
      <c r="E238" s="52"/>
      <c r="F238" s="52"/>
      <c r="G238" s="52"/>
      <c r="H238" s="78"/>
      <c r="I238" s="52"/>
      <c r="J238" s="52"/>
      <c r="K238" s="52"/>
      <c r="L238" s="11"/>
      <c r="M238" s="11"/>
      <c r="N238" s="11"/>
      <c r="O238" s="11"/>
      <c r="P238" s="11"/>
      <c r="Q238" s="11"/>
      <c r="R238" s="11"/>
      <c r="S238" s="11"/>
    </row>
    <row r="239" spans="1:19" s="53" customFormat="1" x14ac:dyDescent="0.2">
      <c r="A239" s="11"/>
      <c r="B239" s="11"/>
      <c r="C239" s="52"/>
      <c r="D239" s="52"/>
      <c r="E239" s="52"/>
      <c r="F239" s="52"/>
      <c r="G239" s="52"/>
      <c r="H239" s="78"/>
      <c r="I239" s="52"/>
      <c r="J239" s="52"/>
      <c r="K239" s="52"/>
      <c r="L239" s="11"/>
      <c r="M239" s="11"/>
      <c r="N239" s="11"/>
      <c r="O239" s="11"/>
      <c r="P239" s="11"/>
      <c r="Q239" s="11"/>
      <c r="R239" s="11"/>
      <c r="S239" s="11"/>
    </row>
    <row r="240" spans="1:19" s="53" customFormat="1" x14ac:dyDescent="0.2">
      <c r="A240" s="11"/>
      <c r="B240" s="11"/>
      <c r="C240" s="52"/>
      <c r="D240" s="52"/>
      <c r="E240" s="52"/>
      <c r="F240" s="52"/>
      <c r="G240" s="52"/>
      <c r="H240" s="78"/>
      <c r="I240" s="52"/>
      <c r="J240" s="52"/>
      <c r="K240" s="52"/>
      <c r="L240" s="11"/>
      <c r="M240" s="11"/>
      <c r="N240" s="11"/>
      <c r="O240" s="11"/>
      <c r="P240" s="11"/>
      <c r="Q240" s="11"/>
      <c r="R240" s="11"/>
      <c r="S240" s="11"/>
    </row>
    <row r="241" spans="1:19" s="53" customFormat="1" x14ac:dyDescent="0.2">
      <c r="A241" s="11"/>
      <c r="B241" s="11"/>
      <c r="C241" s="52"/>
      <c r="D241" s="52"/>
      <c r="E241" s="52"/>
      <c r="F241" s="52"/>
      <c r="G241" s="52"/>
      <c r="H241" s="78"/>
      <c r="I241" s="52"/>
      <c r="J241" s="52"/>
      <c r="K241" s="52"/>
      <c r="L241" s="11"/>
      <c r="M241" s="11"/>
      <c r="N241" s="11"/>
      <c r="O241" s="11"/>
      <c r="P241" s="11"/>
      <c r="Q241" s="11"/>
      <c r="R241" s="11"/>
      <c r="S241" s="11"/>
    </row>
    <row r="242" spans="1:19" s="53" customFormat="1" x14ac:dyDescent="0.2">
      <c r="A242" s="11"/>
      <c r="B242" s="11"/>
      <c r="C242" s="52"/>
      <c r="D242" s="52"/>
      <c r="E242" s="52"/>
      <c r="F242" s="52"/>
      <c r="G242" s="52"/>
      <c r="H242" s="78"/>
      <c r="I242" s="52"/>
      <c r="J242" s="52"/>
      <c r="K242" s="52"/>
      <c r="L242" s="11"/>
      <c r="M242" s="11"/>
      <c r="N242" s="11"/>
      <c r="O242" s="11"/>
      <c r="P242" s="11"/>
      <c r="Q242" s="11"/>
      <c r="R242" s="11"/>
      <c r="S242" s="11"/>
    </row>
  </sheetData>
  <mergeCells count="4">
    <mergeCell ref="U142:V142"/>
    <mergeCell ref="X142:Y142"/>
    <mergeCell ref="M224:Q224"/>
    <mergeCell ref="M225:Q225"/>
  </mergeCells>
  <pageMargins left="1.1811023622047245" right="0" top="0.31496062992125984" bottom="0.35433070866141736" header="0.31496062992125984" footer="0.31496062992125984"/>
  <pageSetup paperSize="5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26</vt:i4>
      </vt:variant>
    </vt:vector>
  </HeadingPairs>
  <TitlesOfParts>
    <vt:vector size="39" baseType="lpstr">
      <vt:lpstr>ENERO2021</vt:lpstr>
      <vt:lpstr>FEBRERO2021</vt:lpstr>
      <vt:lpstr>MARZO2021</vt:lpstr>
      <vt:lpstr>ABRIL2021</vt:lpstr>
      <vt:lpstr>MAYO2021</vt:lpstr>
      <vt:lpstr>JUNIO2021</vt:lpstr>
      <vt:lpstr>JULIO2021</vt:lpstr>
      <vt:lpstr>AGOSTO2021</vt:lpstr>
      <vt:lpstr>SEPTIEMBRE2021</vt:lpstr>
      <vt:lpstr>OCTUBRE2021</vt:lpstr>
      <vt:lpstr>NOVIEMBRE2021</vt:lpstr>
      <vt:lpstr>DICIEMBRE2021</vt:lpstr>
      <vt:lpstr>CONTRALO</vt:lpstr>
      <vt:lpstr>ABRIL2021!Área_de_impresión</vt:lpstr>
      <vt:lpstr>AGOSTO2021!Área_de_impresión</vt:lpstr>
      <vt:lpstr>CONTRALO!Área_de_impresión</vt:lpstr>
      <vt:lpstr>DICIEMBRE2021!Área_de_impresión</vt:lpstr>
      <vt:lpstr>ENERO2021!Área_de_impresión</vt:lpstr>
      <vt:lpstr>FEBRERO2021!Área_de_impresión</vt:lpstr>
      <vt:lpstr>JULIO2021!Área_de_impresión</vt:lpstr>
      <vt:lpstr>JUNIO2021!Área_de_impresión</vt:lpstr>
      <vt:lpstr>MARZO2021!Área_de_impresión</vt:lpstr>
      <vt:lpstr>MAYO2021!Área_de_impresión</vt:lpstr>
      <vt:lpstr>NOVIEMBRE2021!Área_de_impresión</vt:lpstr>
      <vt:lpstr>OCTUBRE2021!Área_de_impresión</vt:lpstr>
      <vt:lpstr>SEPTIEMBRE2021!Área_de_impresión</vt:lpstr>
      <vt:lpstr>ABRIL2021!Títulos_a_imprimir</vt:lpstr>
      <vt:lpstr>AGOSTO2021!Títulos_a_imprimir</vt:lpstr>
      <vt:lpstr>CONTRALO!Títulos_a_imprimir</vt:lpstr>
      <vt:lpstr>DICIEMBRE2021!Títulos_a_imprimir</vt:lpstr>
      <vt:lpstr>ENERO2021!Títulos_a_imprimir</vt:lpstr>
      <vt:lpstr>FEBRERO2021!Títulos_a_imprimir</vt:lpstr>
      <vt:lpstr>JULIO2021!Títulos_a_imprimir</vt:lpstr>
      <vt:lpstr>JUNIO2021!Títulos_a_imprimir</vt:lpstr>
      <vt:lpstr>MARZO2021!Títulos_a_imprimir</vt:lpstr>
      <vt:lpstr>MAYO2021!Títulos_a_imprimir</vt:lpstr>
      <vt:lpstr>NOVIEMBRE2021!Títulos_a_imprimir</vt:lpstr>
      <vt:lpstr>OCTUBRE2021!Títulos_a_imprimir</vt:lpstr>
      <vt:lpstr>SEPTIEMBRE2021!Títulos_a_imprimir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FINANCIERA01</dc:creator>
  <cp:lastModifiedBy>TESORERIA</cp:lastModifiedBy>
  <cp:lastPrinted>2022-02-19T14:26:17Z</cp:lastPrinted>
  <dcterms:created xsi:type="dcterms:W3CDTF">2017-05-30T15:20:19Z</dcterms:created>
  <dcterms:modified xsi:type="dcterms:W3CDTF">2022-02-21T22:56:31Z</dcterms:modified>
</cp:coreProperties>
</file>